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2120" windowHeight="9120" tabRatio="601" firstSheet="1" activeTab="3"/>
  </bookViews>
  <sheets>
    <sheet name="income statement" sheetId="1" r:id="rId1"/>
    <sheet name="balance sheet-" sheetId="2" r:id="rId2"/>
    <sheet name="Statement of changes equity -" sheetId="3" r:id="rId3"/>
    <sheet name="CASHFLOW" sheetId="4" r:id="rId4"/>
    <sheet name="KLSE" sheetId="5" state="hidden" r:id="rId5"/>
  </sheets>
  <externalReferences>
    <externalReference r:id="rId8"/>
    <externalReference r:id="rId9"/>
    <externalReference r:id="rId10"/>
  </externalReferences>
  <definedNames>
    <definedName name="A1\">#REF!</definedName>
    <definedName name="bs">#REF!</definedName>
    <definedName name="comm" localSheetId="2">#REF!</definedName>
    <definedName name="comm">#REF!</definedName>
    <definedName name="NOTE_P">#REF!</definedName>
    <definedName name="NOTE_T">#REF!</definedName>
    <definedName name="pnl">#REF!</definedName>
    <definedName name="_xlnm.Print_Area" localSheetId="1">'balance sheet-'!$B$1:$H$78</definedName>
    <definedName name="_xlnm.Print_Area" localSheetId="3">'CASHFLOW'!$A$1:$E$55</definedName>
    <definedName name="_xlnm.Print_Area" localSheetId="0">'income statement'!$A$1:$K$59</definedName>
    <definedName name="_xlnm.Print_Area" localSheetId="2">'Statement of changes equity -'!$A$1:$G$36</definedName>
    <definedName name="_xlnm.Print_Titles" localSheetId="1">'balance sheet-'!$10:$16</definedName>
    <definedName name="Print_Titles_MI">#REF!</definedName>
    <definedName name="review">'[3]1(e)'!#REF!</definedName>
  </definedNames>
  <calcPr fullCalcOnLoad="1"/>
</workbook>
</file>

<file path=xl/comments1.xml><?xml version="1.0" encoding="utf-8"?>
<comments xmlns="http://schemas.openxmlformats.org/spreadsheetml/2006/main">
  <authors>
    <author>Tan Mui Ping</author>
  </authors>
  <commentList>
    <comment ref="F44" authorId="0">
      <text>
        <r>
          <rPr>
            <b/>
            <sz val="8"/>
            <rFont val="Tahoma"/>
            <family val="0"/>
          </rPr>
          <t>PIHB-252906
WSC-9412</t>
        </r>
      </text>
    </comment>
    <comment ref="D44" authorId="0">
      <text>
        <r>
          <rPr>
            <sz val="8"/>
            <rFont val="Tahoma"/>
            <family val="0"/>
          </rPr>
          <t xml:space="preserve">PIHB-(103)
WSC-305
</t>
        </r>
      </text>
    </comment>
    <comment ref="I44" authorId="0">
      <text>
        <r>
          <rPr>
            <b/>
            <sz val="8"/>
            <rFont val="Tahoma"/>
            <family val="0"/>
          </rPr>
          <t>PIHB-253191
WSC-10803</t>
        </r>
        <r>
          <rPr>
            <sz val="8"/>
            <rFont val="Tahoma"/>
            <family val="0"/>
          </rPr>
          <t xml:space="preserve">
</t>
        </r>
      </text>
    </comment>
    <comment ref="D39" authorId="0">
      <text>
        <r>
          <rPr>
            <b/>
            <sz val="8"/>
            <rFont val="Tahoma"/>
            <family val="0"/>
          </rPr>
          <t>PBT &lt; EI= 7447</t>
        </r>
        <r>
          <rPr>
            <sz val="8"/>
            <rFont val="Tahoma"/>
            <family val="0"/>
          </rPr>
          <t xml:space="preserve">
</t>
        </r>
      </text>
    </comment>
    <comment ref="D48" authorId="0">
      <text>
        <r>
          <rPr>
            <b/>
            <sz val="8"/>
            <rFont val="Tahoma"/>
            <family val="0"/>
          </rPr>
          <t>Proforma 4746 less: Pre acq- 305</t>
        </r>
      </text>
    </comment>
    <comment ref="I48" authorId="0">
      <text>
        <r>
          <rPr>
            <b/>
            <sz val="8"/>
            <rFont val="Tahoma"/>
            <family val="0"/>
          </rPr>
          <t>Proforma 4746 less: Pre acq- 305</t>
        </r>
      </text>
    </comment>
    <comment ref="I39" authorId="0">
      <text>
        <r>
          <rPr>
            <b/>
            <sz val="8"/>
            <rFont val="Tahoma"/>
            <family val="0"/>
          </rPr>
          <t>PBT &lt; EI= 7447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Tan Mui Ping</author>
  </authors>
  <commentList>
    <comment ref="C23" authorId="0">
      <text>
        <r>
          <rPr>
            <b/>
            <sz val="8"/>
            <rFont val="Tahoma"/>
            <family val="0"/>
          </rPr>
          <t>reduce due to
RM3.8 reclassifed to FA and RM 600K provision
58 is diff Note 20 (b)- is due to unquoted investment by STHT</t>
        </r>
        <r>
          <rPr>
            <sz val="8"/>
            <rFont val="Tahoma"/>
            <family val="0"/>
          </rPr>
          <t xml:space="preserve">
</t>
        </r>
      </text>
    </comment>
    <comment ref="C39" authorId="0">
      <text>
        <r>
          <rPr>
            <sz val="8"/>
            <rFont val="Tahoma"/>
            <family val="0"/>
          </rPr>
          <t xml:space="preserve">Included OD  4.572 Mil
</t>
        </r>
      </text>
    </comment>
    <comment ref="C38" authorId="0">
      <text>
        <r>
          <rPr>
            <b/>
            <sz val="8"/>
            <rFont val="Tahoma"/>
            <family val="0"/>
          </rPr>
          <t>due to Sykt Beka and Jutasama Jaya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Tan Mui Ping</author>
  </authors>
  <commentList>
    <comment ref="B26" authorId="0">
      <text>
        <r>
          <rPr>
            <b/>
            <sz val="8"/>
            <rFont val="Tahoma"/>
            <family val="0"/>
          </rPr>
          <t>last QTR- 447</t>
        </r>
        <r>
          <rPr>
            <sz val="8"/>
            <rFont val="Tahoma"/>
            <family val="0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0"/>
          </rPr>
          <t>last QTR -4592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<sst xmlns="http://schemas.openxmlformats.org/spreadsheetml/2006/main" count="212" uniqueCount="161">
  <si>
    <t>INDIVIDUAL QUARTER</t>
  </si>
  <si>
    <t>CUMULATIVE QUARTER</t>
  </si>
  <si>
    <t>CURRENT</t>
  </si>
  <si>
    <t>YEAR</t>
  </si>
  <si>
    <t>CORRESPONDING</t>
  </si>
  <si>
    <t>QUARTER</t>
  </si>
  <si>
    <t>RM’000</t>
  </si>
  <si>
    <t>(a)</t>
  </si>
  <si>
    <t>Revenue</t>
  </si>
  <si>
    <t>(b)</t>
  </si>
  <si>
    <t>Finance cost</t>
  </si>
  <si>
    <t>(d)</t>
  </si>
  <si>
    <t>(m)</t>
  </si>
  <si>
    <t>Property, plant and equipment</t>
  </si>
  <si>
    <t>Current assets</t>
  </si>
  <si>
    <t>- Inventories</t>
  </si>
  <si>
    <t>Current liabilities</t>
  </si>
  <si>
    <t>- Trade payables</t>
  </si>
  <si>
    <t>- Provision for taxation</t>
  </si>
  <si>
    <t>Reserves</t>
  </si>
  <si>
    <t>- Share premium</t>
  </si>
  <si>
    <t>- Revaluation reserve</t>
  </si>
  <si>
    <t>- Capital reserve</t>
  </si>
  <si>
    <t>- Statutory reserve</t>
  </si>
  <si>
    <t>- Retained profit</t>
  </si>
  <si>
    <t>Minority interests</t>
  </si>
  <si>
    <t>Long term borrowings</t>
  </si>
  <si>
    <t>Other long term liabilities</t>
  </si>
  <si>
    <t>Deferred taxation</t>
  </si>
  <si>
    <t>RM'000</t>
  </si>
  <si>
    <t xml:space="preserve">AS AT END OF </t>
  </si>
  <si>
    <t>CURRENT QUARTER</t>
  </si>
  <si>
    <t xml:space="preserve">Share capital </t>
  </si>
  <si>
    <t>These figures have not been audited.</t>
  </si>
  <si>
    <t>PARTICULARS</t>
  </si>
  <si>
    <t>These figures have not been audited</t>
  </si>
  <si>
    <t xml:space="preserve">Net current assets </t>
  </si>
  <si>
    <t>AS AT END OF</t>
  </si>
  <si>
    <t>Financial year end : 31/12/2002</t>
  </si>
  <si>
    <t>PRECEDING FINANCIAL</t>
  </si>
  <si>
    <t>Investment in associated company</t>
  </si>
  <si>
    <t>Shareholders' funds</t>
  </si>
  <si>
    <t>PRECEDING YEAR</t>
  </si>
  <si>
    <t>Company name      : WAH SEONG CORPORATION BERHAD (Company No. 495846-A)</t>
  </si>
  <si>
    <t>Stock name            : WASEONG</t>
  </si>
  <si>
    <t xml:space="preserve">   1   : </t>
  </si>
  <si>
    <t>Other investments</t>
  </si>
  <si>
    <t>- Trade debtors</t>
  </si>
  <si>
    <t>-Other debtors, deposits and prepayments</t>
  </si>
  <si>
    <t>-Amount owing by associated companies</t>
  </si>
  <si>
    <t>- Cash and bank balances</t>
  </si>
  <si>
    <t>-Gross amount due to customers</t>
  </si>
  <si>
    <t>- Other creditor and accruals</t>
  </si>
  <si>
    <t>Irredeemable Convertible Unsecured Loan Stock</t>
  </si>
  <si>
    <t>Total Asset Employed</t>
  </si>
  <si>
    <t>(c)</t>
  </si>
  <si>
    <t>- Bank borrowings</t>
  </si>
  <si>
    <t>Net tangible assets per share (RM0.50) each*</t>
  </si>
  <si>
    <t>Net tangible assets per share (RM0.50) each#</t>
  </si>
  <si>
    <t>#Based on  482,308,986 ordinary shares of RM0.50 each  (assume full conversion of ICULS)</t>
  </si>
  <si>
    <t>*Based on 303,308,988 ordinary shares of RM0.50 each</t>
  </si>
  <si>
    <t>CONDENSED CONSOLIDATED INCOME STATEMENT</t>
  </si>
  <si>
    <t>QUARTER ENDED</t>
  </si>
  <si>
    <t>TO DATE ENDED</t>
  </si>
  <si>
    <t>PERIOD ENDED</t>
  </si>
  <si>
    <t>Operating Expenses</t>
  </si>
  <si>
    <t>Profit from the operations</t>
  </si>
  <si>
    <t>Investing results</t>
  </si>
  <si>
    <t xml:space="preserve">Pre-acquisition (profit)/loss, </t>
  </si>
  <si>
    <t>Net profit for the period</t>
  </si>
  <si>
    <t xml:space="preserve">Condensed Consolidated Balance Sheets </t>
  </si>
  <si>
    <t>Share</t>
  </si>
  <si>
    <t>Translation</t>
  </si>
  <si>
    <t>Revaluation</t>
  </si>
  <si>
    <t>Total</t>
  </si>
  <si>
    <t>capital</t>
  </si>
  <si>
    <t>premium</t>
  </si>
  <si>
    <t>reserve</t>
  </si>
  <si>
    <t xml:space="preserve">profit  </t>
  </si>
  <si>
    <t xml:space="preserve">CONDENSED CONSOLIDATED STATEMENT OF CHANGES IN EQUITY </t>
  </si>
  <si>
    <t>CONDENSED CONSOLIDATED CASH FLOW STATEMENTS</t>
  </si>
  <si>
    <t>Cash Flow From Operating Activities</t>
  </si>
  <si>
    <t>Adjustment for :-</t>
  </si>
  <si>
    <t>Operating Profit Before Working Capital Changes</t>
  </si>
  <si>
    <t>Cash Flow From Investing Activities</t>
  </si>
  <si>
    <t>Cash Flow From Financing Activities</t>
  </si>
  <si>
    <t>Net increase in Cash and Cash Equivalents</t>
  </si>
  <si>
    <t>Cash and Bank Balances</t>
  </si>
  <si>
    <t>Fixed Deposit/ Short Term Placements</t>
  </si>
  <si>
    <t>Total Cash and Bank Balances</t>
  </si>
  <si>
    <t>Equity Investment</t>
  </si>
  <si>
    <t>Other investment</t>
  </si>
  <si>
    <t>Purchase of Fixed Assets/ Proceed from sales of fixed assets</t>
  </si>
  <si>
    <t>Net profit before tax</t>
  </si>
  <si>
    <t xml:space="preserve">        Non cash items</t>
  </si>
  <si>
    <t>Net changes in current assets</t>
  </si>
  <si>
    <t>Net changes in current liabilities</t>
  </si>
  <si>
    <t>Proceeds From New Borrowings/ Repayment of bank borrowings</t>
  </si>
  <si>
    <t>Exchange translation differences</t>
  </si>
  <si>
    <t>Proposed first and final dividend of    %</t>
  </si>
  <si>
    <t xml:space="preserve">  less    % tax</t>
  </si>
  <si>
    <t xml:space="preserve"> </t>
  </si>
  <si>
    <t>Issue of share capital</t>
  </si>
  <si>
    <t xml:space="preserve">  - acquisition of subsidiaries</t>
  </si>
  <si>
    <t xml:space="preserve">  - acquisition of Industrial Property</t>
  </si>
  <si>
    <t>Bank borrowing</t>
  </si>
  <si>
    <t>Net profit for the period &gt; EI</t>
  </si>
  <si>
    <t>Other operating income</t>
  </si>
  <si>
    <t>Taxation</t>
  </si>
  <si>
    <t>Share of results of associates</t>
  </si>
  <si>
    <t xml:space="preserve">           (b) Diluted (sen)</t>
  </si>
  <si>
    <t>Balance as at 1st January 2002</t>
  </si>
  <si>
    <t>Bank overdraft</t>
  </si>
  <si>
    <t>PBT</t>
  </si>
  <si>
    <t>PAT &gt;MI</t>
  </si>
  <si>
    <t>NP for th e period</t>
  </si>
  <si>
    <t>Dividend per shares</t>
  </si>
  <si>
    <t>P/L Operations</t>
  </si>
  <si>
    <t>Gross Interest Income</t>
  </si>
  <si>
    <t>Gross Interest expenses</t>
  </si>
  <si>
    <t>Basis EPS( Sen)</t>
  </si>
  <si>
    <t>NTA(SEN)</t>
  </si>
  <si>
    <t>- Fixed deposit with licensed banks</t>
  </si>
  <si>
    <t>There are no comparative figures for preceding year corresponding quarter/period  as this is the first year of reporting.</t>
  </si>
  <si>
    <t>Retained</t>
  </si>
  <si>
    <t>Conversion of ICULS to shares capital</t>
  </si>
  <si>
    <t>Net Cash Flow From Operating Activities</t>
  </si>
  <si>
    <t>Net Cash Flow From Investing Activities</t>
  </si>
  <si>
    <t>Net Cash Flow From Financing Activities</t>
  </si>
  <si>
    <t>Cash and Cash Equivalents at Beginning of Period</t>
  </si>
  <si>
    <t>Cash and Cash Equivalents at End of Period</t>
  </si>
  <si>
    <t>EPS- ( a) Basic (sen)</t>
  </si>
  <si>
    <t>- debts and restructuring in PIHB</t>
  </si>
  <si>
    <t>- equity restructuring in PIHB</t>
  </si>
  <si>
    <t xml:space="preserve">        Non-operating items</t>
  </si>
  <si>
    <t>Dividend received from Associate Company</t>
  </si>
  <si>
    <t>Financed by:</t>
  </si>
  <si>
    <t>There are no comparative figures for preceding year  as this is the first year of reporting.</t>
  </si>
  <si>
    <t>There are no comparative figures for preceding year as this is the first year of reporting.</t>
  </si>
  <si>
    <t>Goodwill on consolidation</t>
  </si>
  <si>
    <t>Waiver of debts and interest</t>
  </si>
  <si>
    <t>Restructuring and listing expenses</t>
  </si>
  <si>
    <t>Quarterly Report on Consolidated Balance Sheets as at  31 December 2002</t>
  </si>
  <si>
    <t>-Gross amount due from customers</t>
  </si>
  <si>
    <t>-Translation reserves</t>
  </si>
  <si>
    <t>Diff</t>
  </si>
  <si>
    <t>FOR THE YEAR ENDED 31 DECEMBER 2002</t>
  </si>
  <si>
    <t>Quarter                   : 4</t>
  </si>
  <si>
    <t>FOR THE YEAR ENDED 31ST DECEMBER 2002</t>
  </si>
  <si>
    <t>Dividend received from Investment in quoted shares</t>
  </si>
  <si>
    <t xml:space="preserve">        Taxation paid</t>
  </si>
  <si>
    <t>Notes to and forming part of the interim financial statements are set out on page 5 to 23</t>
  </si>
  <si>
    <t>Notes to and forming part of the interim financial statements are set out on page  5   to  23</t>
  </si>
  <si>
    <t>Notes to and forming part of the interim financial statements are set out on page 5  to 23</t>
  </si>
  <si>
    <t>Balance  as at  31 December 2002</t>
  </si>
  <si>
    <t>QUARTERLY REPORT ON CONSOLIDATED RESULTS FOR FOURTH QUARTER ENDED 31ST DECEMBER 2002</t>
  </si>
  <si>
    <t>-Amount owing to associated companies</t>
  </si>
  <si>
    <t>Exceptional items</t>
  </si>
  <si>
    <t>Profit before taxation  from operation                        ( before exceptional items)</t>
  </si>
  <si>
    <t>Profit before taxation (after exceptional items)</t>
  </si>
  <si>
    <t>Profit after taxation (before pre-acquisition profit and minority interest)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</si>
</sst>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-* #,##0.0_-;\-* #,##0.0_-;_-* &quot;-&quot;??_-;_-@_-"/>
    <numFmt numFmtId="176" formatCode="_-* #,##0_-;\-* #,##0_-;_-* &quot;-&quot;??_-;_-@_-"/>
    <numFmt numFmtId="177" formatCode="_-* #,##0.000_-;\-* #,##0.000_-;_-* &quot;-&quot;??_-;_-@_-"/>
    <numFmt numFmtId="178" formatCode="_-* #,##0.0000_-;\-* #,##0.0000_-;_-* &quot;-&quot;??_-;_-@_-"/>
    <numFmt numFmtId="179" formatCode="_(* #,##0.0_);_(* \(#,##0.0\);_(* &quot;-&quot;_);_(@_)"/>
    <numFmt numFmtId="180" formatCode="_(* #,##0.00_);_(* \(#,##0.00\);_(* &quot;-&quot;_);_(@_)"/>
    <numFmt numFmtId="181" formatCode="_(* #,##0_);_(* \(#,##0\);_(* &quot;-&quot;??_);_(@_)"/>
    <numFmt numFmtId="182" formatCode="0.0%"/>
    <numFmt numFmtId="183" formatCode="_(* #,##0.0000_);_(* \(#,##0.0000\);_(* &quot;-&quot;??_);_(@_)"/>
    <numFmt numFmtId="184" formatCode="_(* #,##0.0_);_(* \(#,##0.0\);_(* &quot;-&quot;??_);_(@_)"/>
    <numFmt numFmtId="185" formatCode="_(* #,##0.000_);_(* \(#,##0.000\);_(* &quot;-&quot;??_);_(@_)"/>
    <numFmt numFmtId="186" formatCode="0.00000"/>
    <numFmt numFmtId="187" formatCode="0.0000"/>
    <numFmt numFmtId="188" formatCode="0.000"/>
    <numFmt numFmtId="189" formatCode="_(* #,##0.0_);_(* \(#,##0.0\);_(* &quot;-&quot;?_);_(@_)"/>
    <numFmt numFmtId="190" formatCode="0.0"/>
    <numFmt numFmtId="191" formatCode="0.000000000"/>
    <numFmt numFmtId="192" formatCode="0.00000000"/>
    <numFmt numFmtId="193" formatCode="0.0000000"/>
    <numFmt numFmtId="194" formatCode="0.000000"/>
    <numFmt numFmtId="195" formatCode="d\-mmm\-yy"/>
    <numFmt numFmtId="196" formatCode="_(* #,##0.00000_);_(* \(#,##0.00000\);_(* &quot;-&quot;??_);_(@_)"/>
    <numFmt numFmtId="197" formatCode="_(* #,##0.000000_);_(* \(#,##0.000000\);_(* &quot;-&quot;??_);_(@_)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;;;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00000%"/>
    <numFmt numFmtId="211" formatCode="_-* #,##0.00000_-;\-* #,##0.00000_-;_-* &quot;-&quot;??_-;_-@_-"/>
    <numFmt numFmtId="212" formatCode="_-* #,##0.000000_-;\-* #,##0.000000_-;_-* &quot;-&quot;??_-;_-@_-"/>
    <numFmt numFmtId="213" formatCode="#,##0.0"/>
    <numFmt numFmtId="214" formatCode="m/d/yyyy"/>
    <numFmt numFmtId="215" formatCode="[$-409]d\-mmm\-yy;@"/>
    <numFmt numFmtId="216" formatCode="\$#,##0.00;\(\$#,##0.00\)"/>
    <numFmt numFmtId="217" formatCode="\$#,##0;\(\$#,##0\)"/>
    <numFmt numFmtId="218" formatCode="#,##0;\(#,##0\)"/>
    <numFmt numFmtId="219" formatCode="0.0000000000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u val="single"/>
      <sz val="11"/>
      <name val="Arial"/>
      <family val="2"/>
    </font>
    <font>
      <b/>
      <u val="single"/>
      <sz val="10"/>
      <name val="Times New Roman"/>
      <family val="1"/>
    </font>
    <font>
      <u val="single"/>
      <sz val="6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48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8" fontId="1" fillId="0" borderId="0">
      <alignment/>
      <protection/>
    </xf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6" fontId="1" fillId="0" borderId="0">
      <alignment/>
      <protection/>
    </xf>
    <xf numFmtId="0" fontId="20" fillId="0" borderId="0" applyProtection="0">
      <alignment/>
    </xf>
    <xf numFmtId="217" fontId="1" fillId="0" borderId="0">
      <alignment/>
      <protection/>
    </xf>
    <xf numFmtId="2" fontId="20" fillId="0" borderId="0" applyProtection="0">
      <alignment/>
    </xf>
    <xf numFmtId="0" fontId="11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1" applyProtection="0">
      <alignment/>
    </xf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76" fontId="0" fillId="0" borderId="0" xfId="15" applyNumberFormat="1" applyAlignment="1">
      <alignment/>
    </xf>
    <xf numFmtId="0" fontId="0" fillId="0" borderId="0" xfId="0" applyBorder="1" applyAlignment="1">
      <alignment/>
    </xf>
    <xf numFmtId="176" fontId="1" fillId="0" borderId="0" xfId="15" applyNumberFormat="1" applyFont="1" applyBorder="1" applyAlignment="1">
      <alignment horizontal="center"/>
    </xf>
    <xf numFmtId="176" fontId="1" fillId="0" borderId="2" xfId="15" applyNumberFormat="1" applyFont="1" applyBorder="1" applyAlignment="1">
      <alignment horizontal="center"/>
    </xf>
    <xf numFmtId="176" fontId="1" fillId="0" borderId="3" xfId="15" applyNumberFormat="1" applyFont="1" applyBorder="1" applyAlignment="1">
      <alignment horizontal="center"/>
    </xf>
    <xf numFmtId="176" fontId="1" fillId="0" borderId="4" xfId="15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76" fontId="1" fillId="0" borderId="0" xfId="15" applyNumberFormat="1" applyFont="1" applyBorder="1" applyAlignment="1">
      <alignment horizontal="right"/>
    </xf>
    <xf numFmtId="176" fontId="1" fillId="0" borderId="1" xfId="15" applyNumberFormat="1" applyFont="1" applyBorder="1" applyAlignment="1">
      <alignment horizontal="center"/>
    </xf>
    <xf numFmtId="171" fontId="1" fillId="0" borderId="5" xfId="1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quotePrefix="1">
      <alignment/>
    </xf>
    <xf numFmtId="176" fontId="1" fillId="0" borderId="0" xfId="15" applyNumberFormat="1" applyFont="1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/>
    </xf>
    <xf numFmtId="176" fontId="1" fillId="0" borderId="7" xfId="15" applyNumberFormat="1" applyFont="1" applyBorder="1" applyAlignment="1">
      <alignment/>
    </xf>
    <xf numFmtId="41" fontId="1" fillId="0" borderId="0" xfId="15" applyNumberFormat="1" applyFont="1" applyBorder="1" applyAlignment="1">
      <alignment horizontal="center"/>
    </xf>
    <xf numFmtId="41" fontId="1" fillId="0" borderId="4" xfId="15" applyNumberFormat="1" applyFont="1" applyBorder="1" applyAlignment="1">
      <alignment horizontal="center"/>
    </xf>
    <xf numFmtId="41" fontId="1" fillId="0" borderId="2" xfId="15" applyNumberFormat="1" applyFont="1" applyBorder="1" applyAlignment="1">
      <alignment horizontal="center"/>
    </xf>
    <xf numFmtId="41" fontId="1" fillId="0" borderId="3" xfId="15" applyNumberFormat="1" applyFont="1" applyBorder="1" applyAlignment="1">
      <alignment horizontal="center"/>
    </xf>
    <xf numFmtId="41" fontId="1" fillId="0" borderId="1" xfId="15" applyNumberFormat="1" applyFont="1" applyBorder="1" applyAlignment="1">
      <alignment horizontal="center"/>
    </xf>
    <xf numFmtId="41" fontId="1" fillId="0" borderId="0" xfId="15" applyNumberFormat="1" applyFont="1" applyBorder="1" applyAlignment="1" quotePrefix="1">
      <alignment horizontal="right"/>
    </xf>
    <xf numFmtId="41" fontId="1" fillId="0" borderId="8" xfId="15" applyNumberFormat="1" applyFont="1" applyBorder="1" applyAlignment="1">
      <alignment horizontal="center"/>
    </xf>
    <xf numFmtId="41" fontId="1" fillId="0" borderId="0" xfId="15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1" fontId="1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7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41" fontId="1" fillId="0" borderId="8" xfId="15" applyNumberFormat="1" applyFont="1" applyBorder="1" applyAlignment="1" quotePrefix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81" fontId="14" fillId="0" borderId="0" xfId="18" applyNumberFormat="1" applyFont="1" applyAlignment="1">
      <alignment/>
    </xf>
    <xf numFmtId="181" fontId="0" fillId="0" borderId="0" xfId="18" applyNumberFormat="1" applyAlignment="1">
      <alignment horizontal="center"/>
    </xf>
    <xf numFmtId="181" fontId="0" fillId="0" borderId="0" xfId="18" applyNumberFormat="1" applyFont="1" applyAlignment="1">
      <alignment horizontal="center"/>
    </xf>
    <xf numFmtId="181" fontId="0" fillId="0" borderId="0" xfId="18" applyNumberForma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9" fillId="0" borderId="0" xfId="0" applyFont="1" applyAlignment="1">
      <alignment/>
    </xf>
    <xf numFmtId="41" fontId="16" fillId="0" borderId="0" xfId="0" applyNumberFormat="1" applyFont="1" applyAlignment="1">
      <alignment/>
    </xf>
    <xf numFmtId="41" fontId="18" fillId="0" borderId="0" xfId="15" applyNumberFormat="1" applyFont="1" applyAlignment="1">
      <alignment/>
    </xf>
    <xf numFmtId="41" fontId="18" fillId="0" borderId="9" xfId="15" applyNumberFormat="1" applyFont="1" applyBorder="1" applyAlignment="1">
      <alignment/>
    </xf>
    <xf numFmtId="41" fontId="1" fillId="0" borderId="0" xfId="0" applyNumberFormat="1" applyFont="1" applyAlignment="1">
      <alignment/>
    </xf>
    <xf numFmtId="17" fontId="17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15" applyNumberFormat="1" applyFont="1" applyFill="1" applyBorder="1" applyAlignment="1">
      <alignment horizontal="center"/>
    </xf>
    <xf numFmtId="41" fontId="1" fillId="0" borderId="0" xfId="15" applyNumberFormat="1" applyFont="1" applyFill="1" applyBorder="1" applyAlignment="1">
      <alignment horizontal="center"/>
    </xf>
    <xf numFmtId="41" fontId="18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0" xfId="15" applyFont="1" applyBorder="1" applyAlignment="1">
      <alignment/>
    </xf>
    <xf numFmtId="176" fontId="0" fillId="0" borderId="0" xfId="15" applyNumberFormat="1" applyBorder="1" applyAlignment="1">
      <alignment/>
    </xf>
    <xf numFmtId="176" fontId="0" fillId="0" borderId="0" xfId="15" applyNumberFormat="1" applyAlignment="1">
      <alignment/>
    </xf>
    <xf numFmtId="181" fontId="2" fillId="0" borderId="0" xfId="18" applyNumberFormat="1" applyFont="1" applyAlignment="1">
      <alignment horizontal="left"/>
    </xf>
    <xf numFmtId="181" fontId="1" fillId="0" borderId="0" xfId="18" applyNumberFormat="1" applyFont="1" applyAlignment="1">
      <alignment/>
    </xf>
    <xf numFmtId="181" fontId="1" fillId="0" borderId="4" xfId="18" applyNumberFormat="1" applyFont="1" applyBorder="1" applyAlignment="1">
      <alignment horizontal="center"/>
    </xf>
    <xf numFmtId="181" fontId="1" fillId="0" borderId="10" xfId="18" applyNumberFormat="1" applyFont="1" applyBorder="1" applyAlignment="1">
      <alignment horizontal="center"/>
    </xf>
    <xf numFmtId="181" fontId="1" fillId="0" borderId="2" xfId="18" applyNumberFormat="1" applyFont="1" applyBorder="1" applyAlignment="1">
      <alignment horizontal="center"/>
    </xf>
    <xf numFmtId="181" fontId="1" fillId="0" borderId="0" xfId="18" applyNumberFormat="1" applyFont="1" applyBorder="1" applyAlignment="1">
      <alignment horizontal="center"/>
    </xf>
    <xf numFmtId="181" fontId="1" fillId="0" borderId="3" xfId="18" applyNumberFormat="1" applyFont="1" applyBorder="1" applyAlignment="1">
      <alignment horizontal="center"/>
    </xf>
    <xf numFmtId="181" fontId="2" fillId="0" borderId="8" xfId="18" applyNumberFormat="1" applyFont="1" applyBorder="1" applyAlignment="1">
      <alignment horizontal="center"/>
    </xf>
    <xf numFmtId="181" fontId="2" fillId="0" borderId="3" xfId="18" applyNumberFormat="1" applyFont="1" applyBorder="1" applyAlignment="1">
      <alignment horizontal="center"/>
    </xf>
    <xf numFmtId="181" fontId="1" fillId="0" borderId="2" xfId="18" applyNumberFormat="1" applyFont="1" applyBorder="1" applyAlignment="1">
      <alignment/>
    </xf>
    <xf numFmtId="181" fontId="1" fillId="0" borderId="2" xfId="18" applyNumberFormat="1" applyFont="1" applyBorder="1" applyAlignment="1" quotePrefix="1">
      <alignment/>
    </xf>
    <xf numFmtId="181" fontId="1" fillId="0" borderId="3" xfId="18" applyNumberFormat="1" applyFont="1" applyBorder="1" applyAlignment="1">
      <alignment/>
    </xf>
    <xf numFmtId="181" fontId="1" fillId="0" borderId="1" xfId="18" applyNumberFormat="1" applyFont="1" applyBorder="1" applyAlignment="1">
      <alignment/>
    </xf>
    <xf numFmtId="181" fontId="1" fillId="0" borderId="11" xfId="18" applyNumberFormat="1" applyFont="1" applyBorder="1" applyAlignment="1">
      <alignment/>
    </xf>
    <xf numFmtId="171" fontId="0" fillId="0" borderId="0" xfId="15" applyAlignment="1">
      <alignment/>
    </xf>
    <xf numFmtId="175" fontId="0" fillId="0" borderId="0" xfId="15" applyNumberFormat="1" applyAlignment="1">
      <alignment/>
    </xf>
    <xf numFmtId="175" fontId="1" fillId="0" borderId="0" xfId="15" applyNumberFormat="1" applyFont="1" applyFill="1" applyBorder="1" applyAlignment="1">
      <alignment horizontal="center"/>
    </xf>
    <xf numFmtId="176" fontId="1" fillId="0" borderId="0" xfId="15" applyNumberFormat="1" applyFont="1" applyBorder="1" applyAlignment="1">
      <alignment/>
    </xf>
    <xf numFmtId="41" fontId="18" fillId="0" borderId="8" xfId="15" applyNumberFormat="1" applyFont="1" applyBorder="1" applyAlignment="1">
      <alignment/>
    </xf>
    <xf numFmtId="41" fontId="16" fillId="0" borderId="0" xfId="15" applyNumberFormat="1" applyFont="1" applyAlignment="1">
      <alignment/>
    </xf>
    <xf numFmtId="41" fontId="16" fillId="0" borderId="10" xfId="15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181" fontId="1" fillId="0" borderId="0" xfId="18" applyNumberFormat="1" applyFont="1" applyAlignment="1">
      <alignment horizontal="center"/>
    </xf>
    <xf numFmtId="181" fontId="1" fillId="0" borderId="4" xfId="18" applyNumberFormat="1" applyFont="1" applyBorder="1" applyAlignment="1">
      <alignment horizontal="center" vertical="center"/>
    </xf>
    <xf numFmtId="181" fontId="1" fillId="0" borderId="2" xfId="18" applyNumberFormat="1" applyFont="1" applyBorder="1" applyAlignment="1">
      <alignment horizontal="center" vertical="center"/>
    </xf>
    <xf numFmtId="181" fontId="2" fillId="0" borderId="0" xfId="18" applyNumberFormat="1" applyFont="1" applyAlignment="1">
      <alignment horizontal="left"/>
    </xf>
    <xf numFmtId="181" fontId="2" fillId="0" borderId="0" xfId="18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17">
    <cellStyle name="Normal" xfId="0"/>
    <cellStyle name="Comma" xfId="15"/>
    <cellStyle name="Comma [0]" xfId="16"/>
    <cellStyle name="comma zerodec" xfId="17"/>
    <cellStyle name="Comma_WSC-ConsolSep2002" xfId="18"/>
    <cellStyle name="Currency" xfId="19"/>
    <cellStyle name="Currency [0]" xfId="20"/>
    <cellStyle name="Currency1" xfId="21"/>
    <cellStyle name="Date" xfId="22"/>
    <cellStyle name="Dollar (zero dec)" xfId="23"/>
    <cellStyle name="Fixed" xfId="24"/>
    <cellStyle name="Followed Hyperlink" xfId="25"/>
    <cellStyle name="HEADING1" xfId="26"/>
    <cellStyle name="HEADING2" xfId="27"/>
    <cellStyle name="Hyperlink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uiping2001\sc\other\muiping2001\conference\conferences\WSIHGroupConsold1995-2000TrackRec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muiping2001\sc\other\muiping2001\conference\conferences\WSIHGroupConsold1995-2000TrackRecor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BOTCO-BUDGETfor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C"/>
      <sheetName val="WSIHGroup"/>
      <sheetName val="finhightlight"/>
      <sheetName val="finhightlight (WSC)"/>
      <sheetName val="finhightlight (STHC)"/>
      <sheetName val="summary"/>
      <sheetName val="EVA(total"/>
      <sheetName val="EVA(PPI)"/>
      <sheetName val="EVA(PPSC"/>
      <sheetName val="EVA(STHT)"/>
      <sheetName val="EVA(jutasama)"/>
      <sheetName val="EVA(PMT)(GROUP)"/>
      <sheetName val="EVA(PMT)"/>
      <sheetName val="EVA(PAMLTECH)"/>
      <sheetName val="EVA(PAMLVEST"/>
      <sheetName val="EVA(PPCP) "/>
      <sheetName val="EVA(TJFY)"/>
      <sheetName val="EVA(WSB)"/>
      <sheetName val="PPI"/>
      <sheetName val="STH(a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SC"/>
      <sheetName val="WSIHGroup"/>
      <sheetName val="finhightlight"/>
      <sheetName val="finhightlight (WSC)"/>
      <sheetName val="finhightlight (STHC)"/>
      <sheetName val="summary"/>
      <sheetName val="EVA(total"/>
      <sheetName val="EVA(PPI)"/>
      <sheetName val="EVA(PPSC"/>
      <sheetName val="EVA(STHT)"/>
      <sheetName val="EVA(jutasama)"/>
      <sheetName val="EVA(PMT)(GROUP)"/>
      <sheetName val="EVA(PMT)"/>
      <sheetName val="EVA(PAMLTECH)"/>
      <sheetName val="EVA(PAMLVEST"/>
      <sheetName val="EVA(PPCP) "/>
      <sheetName val="EVA(TJFY)"/>
      <sheetName val="EVA(WSB)"/>
      <sheetName val="PPI"/>
      <sheetName val="STH(a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a)"/>
      <sheetName val="1(b)"/>
      <sheetName val="1(c)"/>
      <sheetName val="1(e)"/>
      <sheetName val="1(f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zoomScale="75" zoomScaleNormal="75" workbookViewId="0" topLeftCell="C1">
      <selection activeCell="C37" sqref="C37"/>
    </sheetView>
  </sheetViews>
  <sheetFormatPr defaultColWidth="9.140625" defaultRowHeight="12.75" outlineLevelRow="1" outlineLevelCol="1"/>
  <cols>
    <col min="1" max="1" width="1.8515625" style="23" hidden="1" customWidth="1"/>
    <col min="2" max="2" width="6.57421875" style="23" hidden="1" customWidth="1"/>
    <col min="3" max="3" width="34.421875" style="23" customWidth="1"/>
    <col min="4" max="4" width="17.57421875" style="23" customWidth="1"/>
    <col min="5" max="5" width="1.421875" style="10" customWidth="1"/>
    <col min="6" max="6" width="15.8515625" style="23" hidden="1" customWidth="1" outlineLevel="1"/>
    <col min="7" max="7" width="19.140625" style="23" customWidth="1" collapsed="1"/>
    <col min="8" max="8" width="1.421875" style="10" customWidth="1"/>
    <col min="9" max="9" width="15.7109375" style="23" customWidth="1"/>
    <col min="10" max="10" width="1.421875" style="10" customWidth="1"/>
    <col min="11" max="11" width="18.57421875" style="23" customWidth="1"/>
    <col min="12" max="16384" width="9.140625" style="23" customWidth="1"/>
  </cols>
  <sheetData>
    <row r="1" spans="1:11" ht="12.75" customHeight="1">
      <c r="A1" s="1"/>
      <c r="K1" s="100"/>
    </row>
    <row r="2" spans="1:11" ht="12.75">
      <c r="A2" s="24"/>
      <c r="B2" s="24"/>
      <c r="C2" s="24" t="s">
        <v>43</v>
      </c>
      <c r="K2" s="100"/>
    </row>
    <row r="3" spans="1:11" ht="12.75">
      <c r="A3" s="24"/>
      <c r="B3" s="24"/>
      <c r="C3" s="24" t="s">
        <v>44</v>
      </c>
      <c r="K3" s="100"/>
    </row>
    <row r="4" spans="1:11" ht="12.75">
      <c r="A4" s="24"/>
      <c r="B4" s="24"/>
      <c r="C4" s="24" t="s">
        <v>38</v>
      </c>
      <c r="K4" s="100"/>
    </row>
    <row r="5" spans="1:11" ht="12.75">
      <c r="A5" s="24"/>
      <c r="C5" s="24" t="s">
        <v>147</v>
      </c>
      <c r="K5" s="100"/>
    </row>
    <row r="6" ht="7.5" customHeight="1">
      <c r="A6" s="24"/>
    </row>
    <row r="7" spans="1:3" ht="12.75">
      <c r="A7" s="24"/>
      <c r="C7" s="24" t="s">
        <v>155</v>
      </c>
    </row>
    <row r="8" spans="1:3" ht="12.75">
      <c r="A8" s="24"/>
      <c r="C8" s="24"/>
    </row>
    <row r="9" spans="1:10" s="46" customFormat="1" ht="15">
      <c r="A9" s="45"/>
      <c r="C9" s="24" t="s">
        <v>61</v>
      </c>
      <c r="E9" s="47"/>
      <c r="H9" s="47"/>
      <c r="J9" s="47"/>
    </row>
    <row r="10" ht="12.75">
      <c r="C10" s="24" t="s">
        <v>33</v>
      </c>
    </row>
    <row r="11" spans="4:11" s="10" customFormat="1" ht="12.75">
      <c r="D11" s="99" t="s">
        <v>0</v>
      </c>
      <c r="E11" s="99"/>
      <c r="F11" s="99"/>
      <c r="G11" s="99"/>
      <c r="H11" s="40"/>
      <c r="I11" s="99" t="s">
        <v>1</v>
      </c>
      <c r="J11" s="99"/>
      <c r="K11" s="99"/>
    </row>
    <row r="12" spans="1:11" s="10" customFormat="1" ht="12.75">
      <c r="A12" s="25"/>
      <c r="B12" s="25"/>
      <c r="C12" s="25"/>
      <c r="D12" s="11" t="s">
        <v>2</v>
      </c>
      <c r="E12" s="11"/>
      <c r="F12" s="11" t="s">
        <v>2</v>
      </c>
      <c r="G12" s="11" t="s">
        <v>42</v>
      </c>
      <c r="H12" s="11"/>
      <c r="I12" s="11" t="s">
        <v>2</v>
      </c>
      <c r="J12" s="11"/>
      <c r="K12" s="11" t="s">
        <v>42</v>
      </c>
    </row>
    <row r="13" spans="1:11" s="10" customFormat="1" ht="12.75">
      <c r="A13" s="25"/>
      <c r="B13" s="25"/>
      <c r="C13" s="25"/>
      <c r="D13" s="11" t="s">
        <v>3</v>
      </c>
      <c r="E13" s="11"/>
      <c r="F13" s="11" t="s">
        <v>3</v>
      </c>
      <c r="G13" s="11" t="s">
        <v>4</v>
      </c>
      <c r="H13" s="11"/>
      <c r="I13" s="11" t="s">
        <v>3</v>
      </c>
      <c r="J13" s="11"/>
      <c r="K13" s="11" t="s">
        <v>4</v>
      </c>
    </row>
    <row r="14" spans="1:11" s="10" customFormat="1" ht="12.75">
      <c r="A14" s="25"/>
      <c r="B14" s="25"/>
      <c r="C14" s="11" t="s">
        <v>34</v>
      </c>
      <c r="D14" s="11" t="s">
        <v>62</v>
      </c>
      <c r="E14" s="11"/>
      <c r="F14" s="11" t="s">
        <v>5</v>
      </c>
      <c r="G14" s="11" t="s">
        <v>62</v>
      </c>
      <c r="H14" s="11"/>
      <c r="I14" s="11" t="s">
        <v>63</v>
      </c>
      <c r="J14" s="11"/>
      <c r="K14" s="11" t="s">
        <v>64</v>
      </c>
    </row>
    <row r="15" spans="1:11" s="10" customFormat="1" ht="12.75">
      <c r="A15" s="25"/>
      <c r="B15" s="25"/>
      <c r="C15" s="25"/>
      <c r="D15" s="37">
        <v>37621</v>
      </c>
      <c r="E15" s="37"/>
      <c r="F15" s="37">
        <v>37529</v>
      </c>
      <c r="G15" s="37">
        <v>37256</v>
      </c>
      <c r="H15" s="37"/>
      <c r="I15" s="37">
        <v>37621</v>
      </c>
      <c r="J15" s="37"/>
      <c r="K15" s="37">
        <v>37256</v>
      </c>
    </row>
    <row r="16" spans="1:11" s="10" customFormat="1" ht="13.5" customHeight="1">
      <c r="A16" s="25"/>
      <c r="B16" s="25"/>
      <c r="C16" s="25"/>
      <c r="D16" s="11" t="s">
        <v>6</v>
      </c>
      <c r="E16" s="11"/>
      <c r="F16" s="11" t="s">
        <v>6</v>
      </c>
      <c r="G16" s="11" t="s">
        <v>6</v>
      </c>
      <c r="H16" s="11"/>
      <c r="I16" s="11" t="s">
        <v>29</v>
      </c>
      <c r="J16" s="11"/>
      <c r="K16" s="11" t="s">
        <v>29</v>
      </c>
    </row>
    <row r="17" spans="1:11" s="10" customFormat="1" ht="12.75">
      <c r="A17" s="14">
        <v>1</v>
      </c>
      <c r="B17" s="14" t="s">
        <v>7</v>
      </c>
      <c r="C17" s="41" t="s">
        <v>8</v>
      </c>
      <c r="D17" s="29">
        <f>+I17-F17</f>
        <v>167409</v>
      </c>
      <c r="E17" s="29"/>
      <c r="F17" s="29">
        <v>481447</v>
      </c>
      <c r="G17" s="29"/>
      <c r="H17" s="29"/>
      <c r="I17" s="29">
        <v>648856</v>
      </c>
      <c r="J17" s="29"/>
      <c r="K17" s="29"/>
    </row>
    <row r="18" spans="1:11" s="10" customFormat="1" ht="12.75">
      <c r="A18" s="14"/>
      <c r="B18" s="14"/>
      <c r="C18" s="41"/>
      <c r="D18" s="29"/>
      <c r="E18" s="29"/>
      <c r="F18" s="29"/>
      <c r="G18" s="29"/>
      <c r="H18" s="29"/>
      <c r="I18" s="29"/>
      <c r="J18" s="29"/>
      <c r="K18" s="29"/>
    </row>
    <row r="19" spans="1:11" s="10" customFormat="1" ht="12.75">
      <c r="A19" s="14"/>
      <c r="B19" s="14" t="s">
        <v>9</v>
      </c>
      <c r="C19" s="41" t="s">
        <v>65</v>
      </c>
      <c r="D19" s="29">
        <f>+I19-F19</f>
        <v>-157900</v>
      </c>
      <c r="E19" s="29"/>
      <c r="F19" s="29">
        <v>-431146</v>
      </c>
      <c r="G19" s="29"/>
      <c r="H19" s="29"/>
      <c r="I19" s="29">
        <f>-598717+8457+1214</f>
        <v>-589046</v>
      </c>
      <c r="J19" s="29"/>
      <c r="K19" s="29"/>
    </row>
    <row r="20" spans="1:11" s="10" customFormat="1" ht="12.75">
      <c r="A20" s="14"/>
      <c r="B20" s="14"/>
      <c r="C20" s="41"/>
      <c r="D20" s="29"/>
      <c r="E20" s="29"/>
      <c r="F20" s="29"/>
      <c r="G20" s="29"/>
      <c r="H20" s="29"/>
      <c r="I20" s="29"/>
      <c r="J20" s="29"/>
      <c r="K20" s="29"/>
    </row>
    <row r="21" spans="1:11" s="10" customFormat="1" ht="12.75">
      <c r="A21" s="14"/>
      <c r="B21" s="14" t="s">
        <v>55</v>
      </c>
      <c r="C21" s="41" t="s">
        <v>107</v>
      </c>
      <c r="D21" s="29">
        <f>+I21-F21</f>
        <v>917</v>
      </c>
      <c r="E21" s="29"/>
      <c r="F21" s="34">
        <v>3960</v>
      </c>
      <c r="G21" s="29"/>
      <c r="H21" s="29"/>
      <c r="I21" s="29">
        <v>4877</v>
      </c>
      <c r="J21" s="29"/>
      <c r="K21" s="29"/>
    </row>
    <row r="22" spans="1:11" s="10" customFormat="1" ht="12.75">
      <c r="A22" s="14"/>
      <c r="B22" s="14"/>
      <c r="C22" s="41"/>
      <c r="D22" s="35"/>
      <c r="E22" s="29"/>
      <c r="F22" s="35"/>
      <c r="G22" s="35"/>
      <c r="H22" s="29"/>
      <c r="I22" s="35"/>
      <c r="J22" s="29"/>
      <c r="K22" s="35"/>
    </row>
    <row r="23" spans="1:11" s="10" customFormat="1" ht="12.75">
      <c r="A23" s="14">
        <v>2</v>
      </c>
      <c r="B23" s="14" t="s">
        <v>7</v>
      </c>
      <c r="C23" s="41" t="s">
        <v>66</v>
      </c>
      <c r="D23" s="29">
        <f>SUM(D17:D22)</f>
        <v>10426</v>
      </c>
      <c r="E23" s="29"/>
      <c r="F23" s="29">
        <f>SUM(F17:F22)</f>
        <v>54261</v>
      </c>
      <c r="G23" s="29">
        <f>SUM(G17:G22)</f>
        <v>0</v>
      </c>
      <c r="H23" s="29"/>
      <c r="I23" s="29">
        <f>SUM(I17:I22)</f>
        <v>64687</v>
      </c>
      <c r="J23" s="29"/>
      <c r="K23" s="29">
        <f>SUM(K17:K22)</f>
        <v>0</v>
      </c>
    </row>
    <row r="24" spans="1:11" s="10" customFormat="1" ht="12.75">
      <c r="A24" s="14"/>
      <c r="B24" s="14"/>
      <c r="C24" s="41"/>
      <c r="D24" s="29"/>
      <c r="E24" s="29"/>
      <c r="F24" s="29"/>
      <c r="G24" s="29"/>
      <c r="H24" s="29"/>
      <c r="I24" s="29"/>
      <c r="J24" s="29"/>
      <c r="K24" s="29"/>
    </row>
    <row r="25" spans="1:11" s="10" customFormat="1" ht="12.75">
      <c r="A25" s="14"/>
      <c r="B25" s="14"/>
      <c r="C25" s="41" t="s">
        <v>10</v>
      </c>
      <c r="D25" s="29">
        <f>+I25-F25</f>
        <v>-2480</v>
      </c>
      <c r="E25" s="29"/>
      <c r="F25" s="29">
        <v>-4593</v>
      </c>
      <c r="G25" s="29"/>
      <c r="H25" s="29"/>
      <c r="I25" s="29">
        <v>-7073</v>
      </c>
      <c r="J25" s="29"/>
      <c r="K25" s="29"/>
    </row>
    <row r="26" spans="1:11" s="10" customFormat="1" ht="12.75">
      <c r="A26" s="14"/>
      <c r="B26" s="14"/>
      <c r="C26" s="41"/>
      <c r="D26" s="29"/>
      <c r="E26" s="29"/>
      <c r="F26" s="29"/>
      <c r="G26" s="29"/>
      <c r="H26" s="29"/>
      <c r="I26" s="29"/>
      <c r="J26" s="29"/>
      <c r="K26" s="29"/>
    </row>
    <row r="27" spans="1:11" s="10" customFormat="1" ht="12.75">
      <c r="A27" s="14"/>
      <c r="B27" s="14"/>
      <c r="C27" s="41" t="s">
        <v>109</v>
      </c>
      <c r="D27" s="29">
        <f>+I27-F27</f>
        <v>-837</v>
      </c>
      <c r="E27" s="29"/>
      <c r="F27" s="29">
        <v>-133</v>
      </c>
      <c r="G27" s="29"/>
      <c r="H27" s="29"/>
      <c r="I27" s="29">
        <v>-970</v>
      </c>
      <c r="J27" s="29"/>
      <c r="K27" s="29"/>
    </row>
    <row r="28" spans="1:11" s="10" customFormat="1" ht="12.75">
      <c r="A28" s="14"/>
      <c r="B28" s="14"/>
      <c r="C28" s="41"/>
      <c r="D28" s="29"/>
      <c r="E28" s="29"/>
      <c r="F28" s="29"/>
      <c r="G28" s="29"/>
      <c r="H28" s="29"/>
      <c r="I28" s="29"/>
      <c r="J28" s="29"/>
      <c r="K28" s="29"/>
    </row>
    <row r="29" spans="1:11" s="10" customFormat="1" ht="12.75">
      <c r="A29" s="14"/>
      <c r="B29" s="14"/>
      <c r="C29" s="41" t="s">
        <v>67</v>
      </c>
      <c r="D29" s="29">
        <f>+I29-F29</f>
        <v>338</v>
      </c>
      <c r="E29" s="29"/>
      <c r="F29" s="29">
        <v>1272</v>
      </c>
      <c r="G29" s="29"/>
      <c r="H29" s="29"/>
      <c r="I29" s="29">
        <v>1610</v>
      </c>
      <c r="J29" s="29"/>
      <c r="K29" s="29"/>
    </row>
    <row r="30" spans="1:11" s="10" customFormat="1" ht="12.75">
      <c r="A30" s="14"/>
      <c r="B30" s="14"/>
      <c r="C30" s="41"/>
      <c r="D30" s="35"/>
      <c r="E30" s="29"/>
      <c r="F30" s="29"/>
      <c r="G30" s="35"/>
      <c r="H30" s="29"/>
      <c r="I30" s="35"/>
      <c r="J30" s="29"/>
      <c r="K30" s="35"/>
    </row>
    <row r="31" spans="1:11" s="10" customFormat="1" ht="38.25">
      <c r="A31" s="14"/>
      <c r="B31" s="14"/>
      <c r="C31" s="41" t="s">
        <v>158</v>
      </c>
      <c r="D31" s="29">
        <f>SUM(D23:D30)</f>
        <v>7447</v>
      </c>
      <c r="E31" s="29"/>
      <c r="F31" s="29"/>
      <c r="G31" s="29"/>
      <c r="H31" s="29"/>
      <c r="I31" s="29">
        <f>SUM(I23:I30)</f>
        <v>58254</v>
      </c>
      <c r="J31" s="29"/>
      <c r="K31" s="29"/>
    </row>
    <row r="32" spans="1:11" s="10" customFormat="1" ht="12.75">
      <c r="A32" s="14"/>
      <c r="B32" s="14"/>
      <c r="C32" s="41"/>
      <c r="D32" s="29"/>
      <c r="E32" s="29"/>
      <c r="F32" s="29"/>
      <c r="G32" s="29"/>
      <c r="H32" s="29"/>
      <c r="I32" s="29"/>
      <c r="J32" s="29"/>
      <c r="K32" s="29"/>
    </row>
    <row r="33" spans="1:11" s="10" customFormat="1" ht="12.75">
      <c r="A33" s="14"/>
      <c r="B33" s="14" t="s">
        <v>9</v>
      </c>
      <c r="C33" s="41" t="s">
        <v>157</v>
      </c>
      <c r="D33" s="29"/>
      <c r="E33" s="29"/>
      <c r="F33" s="34"/>
      <c r="G33" s="29"/>
      <c r="H33" s="29"/>
      <c r="I33" s="29"/>
      <c r="J33" s="29"/>
      <c r="K33" s="29"/>
    </row>
    <row r="34" spans="1:11" s="10" customFormat="1" ht="12.75">
      <c r="A34" s="14"/>
      <c r="B34" s="14"/>
      <c r="C34" s="41" t="s">
        <v>140</v>
      </c>
      <c r="D34" s="30">
        <f>+I34-F34</f>
        <v>0</v>
      </c>
      <c r="E34" s="29"/>
      <c r="F34" s="34">
        <v>255658</v>
      </c>
      <c r="G34" s="29"/>
      <c r="H34" s="29"/>
      <c r="I34" s="30">
        <v>255658</v>
      </c>
      <c r="J34" s="29"/>
      <c r="K34" s="29"/>
    </row>
    <row r="35" spans="1:11" s="10" customFormat="1" ht="12.75">
      <c r="A35" s="14"/>
      <c r="B35" s="14"/>
      <c r="C35" s="41"/>
      <c r="D35" s="31"/>
      <c r="E35" s="29"/>
      <c r="F35" s="34"/>
      <c r="G35" s="29"/>
      <c r="H35" s="29"/>
      <c r="I35" s="31"/>
      <c r="J35" s="29"/>
      <c r="K35" s="29"/>
    </row>
    <row r="36" spans="1:11" s="10" customFormat="1" ht="12.75">
      <c r="A36" s="14"/>
      <c r="B36" s="14"/>
      <c r="C36" s="41" t="s">
        <v>141</v>
      </c>
      <c r="D36" s="32">
        <f>+I36-F36</f>
        <v>-103</v>
      </c>
      <c r="E36" s="29"/>
      <c r="F36" s="34">
        <v>-2364</v>
      </c>
      <c r="G36" s="29"/>
      <c r="H36" s="29"/>
      <c r="I36" s="32">
        <v>-2467</v>
      </c>
      <c r="J36" s="29"/>
      <c r="K36" s="29"/>
    </row>
    <row r="37" spans="1:11" s="10" customFormat="1" ht="12.75">
      <c r="A37" s="14"/>
      <c r="B37" s="14"/>
      <c r="C37" s="41"/>
      <c r="D37" s="29">
        <f>+D34+D36</f>
        <v>-103</v>
      </c>
      <c r="E37" s="29"/>
      <c r="F37" s="34"/>
      <c r="G37" s="29"/>
      <c r="H37" s="29"/>
      <c r="I37" s="29">
        <f>+I34+I36</f>
        <v>253191</v>
      </c>
      <c r="J37" s="29"/>
      <c r="K37" s="29"/>
    </row>
    <row r="38" spans="1:11" s="10" customFormat="1" ht="12.75">
      <c r="A38" s="14"/>
      <c r="B38" s="14"/>
      <c r="C38" s="41"/>
      <c r="D38" s="35"/>
      <c r="E38" s="29"/>
      <c r="F38" s="44"/>
      <c r="G38" s="35"/>
      <c r="H38" s="29"/>
      <c r="I38" s="35"/>
      <c r="J38" s="29"/>
      <c r="K38" s="35"/>
    </row>
    <row r="39" spans="1:11" s="10" customFormat="1" ht="25.5">
      <c r="A39" s="14"/>
      <c r="B39" s="14"/>
      <c r="C39" s="41" t="s">
        <v>159</v>
      </c>
      <c r="D39" s="29">
        <f>+D23+D25+D27+D29+D37</f>
        <v>7344</v>
      </c>
      <c r="E39" s="29"/>
      <c r="F39" s="29">
        <f>SUM(F23:F38)</f>
        <v>304101</v>
      </c>
      <c r="G39" s="29">
        <f>SUM(G23:G38)</f>
        <v>0</v>
      </c>
      <c r="H39" s="29"/>
      <c r="I39" s="29">
        <f>+I23+I25+I27+I29+I37</f>
        <v>311445</v>
      </c>
      <c r="J39" s="29"/>
      <c r="K39" s="29">
        <f>SUM(K23:K38)</f>
        <v>0</v>
      </c>
    </row>
    <row r="40" spans="1:11" s="10" customFormat="1" ht="12.75">
      <c r="A40" s="14"/>
      <c r="B40" s="14"/>
      <c r="C40" s="41"/>
      <c r="D40" s="29"/>
      <c r="E40" s="29"/>
      <c r="F40" s="29"/>
      <c r="G40" s="29"/>
      <c r="H40" s="29"/>
      <c r="I40" s="29"/>
      <c r="J40" s="29"/>
      <c r="K40" s="29"/>
    </row>
    <row r="41" spans="1:11" s="10" customFormat="1" ht="12.75">
      <c r="A41" s="14"/>
      <c r="B41" s="14" t="s">
        <v>11</v>
      </c>
      <c r="C41" s="41" t="s">
        <v>108</v>
      </c>
      <c r="D41" s="35">
        <f>+I41-F41</f>
        <v>1624</v>
      </c>
      <c r="E41" s="29"/>
      <c r="F41" s="29">
        <v>-7988</v>
      </c>
      <c r="G41" s="35"/>
      <c r="H41" s="29"/>
      <c r="I41" s="35">
        <v>-6364</v>
      </c>
      <c r="J41" s="29"/>
      <c r="K41" s="35"/>
    </row>
    <row r="42" spans="1:11" s="10" customFormat="1" ht="32.25" customHeight="1">
      <c r="A42" s="14"/>
      <c r="B42" s="14"/>
      <c r="C42" s="41" t="s">
        <v>160</v>
      </c>
      <c r="D42" s="29">
        <f>+D39+D41</f>
        <v>8968</v>
      </c>
      <c r="E42" s="29"/>
      <c r="F42" s="29"/>
      <c r="G42" s="29"/>
      <c r="H42" s="29"/>
      <c r="I42" s="29">
        <f>+I39+I41</f>
        <v>305081</v>
      </c>
      <c r="J42" s="29"/>
      <c r="K42" s="29"/>
    </row>
    <row r="43" spans="1:11" s="10" customFormat="1" ht="12.75">
      <c r="A43" s="14"/>
      <c r="B43" s="14"/>
      <c r="C43" s="41"/>
      <c r="D43" s="29"/>
      <c r="E43" s="29"/>
      <c r="F43" s="29"/>
      <c r="G43" s="29"/>
      <c r="H43" s="29"/>
      <c r="I43" s="29"/>
      <c r="J43" s="29"/>
      <c r="K43" s="29"/>
    </row>
    <row r="44" spans="1:11" s="10" customFormat="1" ht="12.75">
      <c r="A44" s="14"/>
      <c r="B44" s="14"/>
      <c r="C44" s="26" t="s">
        <v>68</v>
      </c>
      <c r="D44" s="29">
        <f>+I44-F44</f>
        <v>-202</v>
      </c>
      <c r="E44" s="29"/>
      <c r="F44" s="29">
        <v>-263792</v>
      </c>
      <c r="G44" s="29"/>
      <c r="H44" s="29"/>
      <c r="I44" s="29">
        <f>-10850-253144</f>
        <v>-263994</v>
      </c>
      <c r="J44" s="29"/>
      <c r="K44" s="29"/>
    </row>
    <row r="45" spans="1:11" s="10" customFormat="1" ht="12.75">
      <c r="A45" s="14"/>
      <c r="B45" s="14"/>
      <c r="C45" s="26"/>
      <c r="D45" s="29"/>
      <c r="E45" s="29"/>
      <c r="F45" s="34"/>
      <c r="G45" s="29"/>
      <c r="H45" s="29"/>
      <c r="I45" s="29"/>
      <c r="J45" s="29"/>
      <c r="K45" s="29"/>
    </row>
    <row r="46" spans="1:11" s="10" customFormat="1" ht="12.75">
      <c r="A46" s="14"/>
      <c r="B46" s="14"/>
      <c r="C46" s="26" t="s">
        <v>25</v>
      </c>
      <c r="D46" s="29">
        <f>+I46-F46</f>
        <v>-4325</v>
      </c>
      <c r="E46" s="29"/>
      <c r="F46" s="29">
        <v>-26035</v>
      </c>
      <c r="G46" s="29"/>
      <c r="H46" s="29"/>
      <c r="I46" s="29">
        <f>-29563-797</f>
        <v>-30360</v>
      </c>
      <c r="J46" s="29"/>
      <c r="K46" s="29"/>
    </row>
    <row r="47" spans="1:11" s="10" customFormat="1" ht="12.75">
      <c r="A47" s="14"/>
      <c r="B47" s="14"/>
      <c r="C47" s="26"/>
      <c r="D47" s="35"/>
      <c r="E47" s="29"/>
      <c r="F47" s="35"/>
      <c r="G47" s="35"/>
      <c r="H47" s="29"/>
      <c r="I47" s="35"/>
      <c r="J47" s="29"/>
      <c r="K47" s="35"/>
    </row>
    <row r="48" spans="1:11" s="10" customFormat="1" ht="13.5" thickBot="1">
      <c r="A48" s="14"/>
      <c r="B48" s="14" t="s">
        <v>12</v>
      </c>
      <c r="C48" s="26" t="s">
        <v>69</v>
      </c>
      <c r="D48" s="33">
        <f>+D42+D44+D46</f>
        <v>4441</v>
      </c>
      <c r="E48" s="29"/>
      <c r="F48" s="33">
        <f>SUM(F39:F47)</f>
        <v>6286</v>
      </c>
      <c r="G48" s="33">
        <f>SUM(G39:G47)</f>
        <v>0</v>
      </c>
      <c r="H48" s="29"/>
      <c r="I48" s="33">
        <f>+I42+I44+I46</f>
        <v>10727</v>
      </c>
      <c r="J48" s="29"/>
      <c r="K48" s="33">
        <f>SUM(K39:K47)</f>
        <v>0</v>
      </c>
    </row>
    <row r="49" spans="1:11" s="10" customFormat="1" ht="13.5" thickTop="1">
      <c r="A49" s="14"/>
      <c r="B49" s="14"/>
      <c r="C49" s="26"/>
      <c r="D49" s="29"/>
      <c r="E49" s="29"/>
      <c r="F49" s="29"/>
      <c r="G49" s="29"/>
      <c r="H49" s="29"/>
      <c r="I49" s="29"/>
      <c r="J49" s="29"/>
      <c r="K49" s="29"/>
    </row>
    <row r="50" spans="1:11" s="10" customFormat="1" ht="12.75" customHeight="1" hidden="1" outlineLevel="1">
      <c r="A50" s="14"/>
      <c r="B50" s="14"/>
      <c r="C50" s="26" t="s">
        <v>106</v>
      </c>
      <c r="D50" s="29">
        <f>+D48-D36</f>
        <v>4544</v>
      </c>
      <c r="E50" s="29"/>
      <c r="F50" s="29">
        <f>+F48+1300</f>
        <v>7586</v>
      </c>
      <c r="G50" s="29"/>
      <c r="H50" s="29"/>
      <c r="I50" s="29">
        <f>+I48+1300</f>
        <v>12027</v>
      </c>
      <c r="J50" s="29"/>
      <c r="K50" s="29"/>
    </row>
    <row r="51" spans="1:11" s="10" customFormat="1" ht="12.75" customHeight="1" hidden="1" outlineLevel="1">
      <c r="A51" s="14"/>
      <c r="B51" s="14"/>
      <c r="C51" s="26"/>
      <c r="D51" s="29"/>
      <c r="E51" s="29"/>
      <c r="F51" s="29"/>
      <c r="G51" s="29"/>
      <c r="H51" s="29"/>
      <c r="I51" s="29"/>
      <c r="J51" s="29"/>
      <c r="K51" s="29"/>
    </row>
    <row r="52" spans="1:11" s="10" customFormat="1" ht="12.75" collapsed="1">
      <c r="A52" s="14"/>
      <c r="B52" s="14"/>
      <c r="C52" s="26"/>
      <c r="D52" s="29"/>
      <c r="E52" s="29"/>
      <c r="F52" s="29"/>
      <c r="G52" s="29"/>
      <c r="H52" s="29"/>
      <c r="I52" s="29"/>
      <c r="J52" s="29"/>
      <c r="K52" s="29"/>
    </row>
    <row r="53" spans="1:11" s="10" customFormat="1" ht="12.75">
      <c r="A53" s="14">
        <v>3</v>
      </c>
      <c r="B53" s="14"/>
      <c r="C53" s="26" t="s">
        <v>131</v>
      </c>
      <c r="D53" s="93">
        <f>+D48/189282.271*100</f>
        <v>2.3462313594071365</v>
      </c>
      <c r="E53" s="93"/>
      <c r="F53" s="93"/>
      <c r="G53" s="93"/>
      <c r="H53" s="93"/>
      <c r="I53" s="93">
        <f>+I48/189282.271*100</f>
        <v>5.6671974312903295</v>
      </c>
      <c r="J53" s="68"/>
      <c r="K53" s="68">
        <v>0</v>
      </c>
    </row>
    <row r="54" spans="1:11" s="10" customFormat="1" ht="12.75">
      <c r="A54" s="14"/>
      <c r="B54" s="14"/>
      <c r="C54" s="43" t="s">
        <v>110</v>
      </c>
      <c r="D54" s="93">
        <f>+(D48+442)/295630.686*100</f>
        <v>1.6517229879174316</v>
      </c>
      <c r="E54" s="93"/>
      <c r="F54" s="93"/>
      <c r="G54" s="93"/>
      <c r="H54" s="93"/>
      <c r="I54" s="93">
        <f>+(I48+1104.481)/295630.686*100</f>
        <v>4.002115328447331</v>
      </c>
      <c r="J54" s="68"/>
      <c r="K54" s="68">
        <v>0</v>
      </c>
    </row>
    <row r="55" spans="1:11" s="10" customFormat="1" ht="12.75">
      <c r="A55" s="14"/>
      <c r="B55" s="14"/>
      <c r="C55" s="43"/>
      <c r="D55" s="69"/>
      <c r="E55" s="69"/>
      <c r="F55" s="69"/>
      <c r="G55" s="69"/>
      <c r="H55" s="69"/>
      <c r="I55" s="69"/>
      <c r="J55" s="69"/>
      <c r="K55" s="69"/>
    </row>
    <row r="56" spans="1:11" s="10" customFormat="1" ht="12.75">
      <c r="A56" s="14"/>
      <c r="B56" s="14"/>
      <c r="C56" s="43"/>
      <c r="D56" s="29"/>
      <c r="E56" s="29"/>
      <c r="F56" s="29"/>
      <c r="G56" s="29"/>
      <c r="H56" s="29"/>
      <c r="I56" s="29"/>
      <c r="J56" s="29"/>
      <c r="K56" s="29"/>
    </row>
    <row r="57" spans="2:11" s="10" customFormat="1" ht="12.75">
      <c r="B57" s="42" t="s">
        <v>45</v>
      </c>
      <c r="C57" s="98" t="s">
        <v>152</v>
      </c>
      <c r="D57" s="98"/>
      <c r="E57" s="98"/>
      <c r="F57" s="98"/>
      <c r="G57" s="98"/>
      <c r="H57" s="98"/>
      <c r="I57" s="98"/>
      <c r="J57" s="98"/>
      <c r="K57" s="98"/>
    </row>
    <row r="58" s="10" customFormat="1" ht="12.75">
      <c r="C58" s="19"/>
    </row>
    <row r="59" spans="3:11" s="67" customFormat="1" ht="12.75">
      <c r="C59" s="98" t="s">
        <v>123</v>
      </c>
      <c r="D59" s="98"/>
      <c r="E59" s="98"/>
      <c r="F59" s="98"/>
      <c r="G59" s="98"/>
      <c r="H59" s="98"/>
      <c r="I59" s="98"/>
      <c r="J59" s="98"/>
      <c r="K59" s="98"/>
    </row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</sheetData>
  <sheetProtection password="CC94" sheet="1" objects="1" scenarios="1" selectLockedCells="1" selectUnlockedCells="1"/>
  <mergeCells count="5">
    <mergeCell ref="C59:K59"/>
    <mergeCell ref="I11:K11"/>
    <mergeCell ref="D11:G11"/>
    <mergeCell ref="K1:K5"/>
    <mergeCell ref="C57:K57"/>
  </mergeCells>
  <printOptions/>
  <pageMargins left="0.748031496062992" right="0.748031496062992" top="0.34" bottom="0.43" header="0.511811023622047" footer="0.511811023622047"/>
  <pageSetup cellComments="asDisplayed" fitToHeight="1" fitToWidth="1" horizontalDpi="600" verticalDpi="600" orientation="portrait" paperSize="9" scale="80" r:id="rId3"/>
  <headerFooter alignWithMargins="0">
    <oddHeader>&amp;R&amp;D&amp;T</oddHeader>
    <oddFooter>&amp;C1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9"/>
  <sheetViews>
    <sheetView showGridLines="0" workbookViewId="0" topLeftCell="B1">
      <selection activeCell="C22" sqref="C22:C24"/>
    </sheetView>
  </sheetViews>
  <sheetFormatPr defaultColWidth="9.140625" defaultRowHeight="12.75" outlineLevelRow="1" outlineLevelCol="1"/>
  <cols>
    <col min="1" max="1" width="4.57421875" style="0" hidden="1" customWidth="1"/>
    <col min="2" max="2" width="37.7109375" style="0" customWidth="1"/>
    <col min="3" max="3" width="17.7109375" style="0" customWidth="1"/>
    <col min="4" max="6" width="17.7109375" style="0" hidden="1" customWidth="1" outlineLevel="1"/>
    <col min="7" max="7" width="3.7109375" style="0" customWidth="1" collapsed="1"/>
    <col min="8" max="8" width="20.57421875" style="0" customWidth="1"/>
  </cols>
  <sheetData>
    <row r="2" spans="1:7" s="23" customFormat="1" ht="12.75">
      <c r="A2" s="49"/>
      <c r="B2" s="49" t="str">
        <f>+'income statement'!C2</f>
        <v>Company name      : WAH SEONG CORPORATION BERHAD (Company No. 495846-A)</v>
      </c>
      <c r="C2" s="49"/>
      <c r="D2" s="49"/>
      <c r="E2" s="49"/>
      <c r="F2" s="49"/>
      <c r="G2" s="49"/>
    </row>
    <row r="3" spans="1:7" s="23" customFormat="1" ht="12.75">
      <c r="A3" s="49"/>
      <c r="B3" s="49" t="str">
        <f>+'income statement'!C3</f>
        <v>Stock name            : WASEONG</v>
      </c>
      <c r="C3" s="49"/>
      <c r="D3" s="49"/>
      <c r="E3" s="49"/>
      <c r="F3" s="49"/>
      <c r="G3" s="49"/>
    </row>
    <row r="4" spans="1:2" s="23" customFormat="1" ht="12.75">
      <c r="A4" s="49"/>
      <c r="B4" s="49" t="str">
        <f>+'income statement'!C4</f>
        <v>Financial year end : 31/12/2002</v>
      </c>
    </row>
    <row r="5" spans="1:2" s="23" customFormat="1" ht="12.75">
      <c r="A5" s="49"/>
      <c r="B5" s="49" t="str">
        <f>+'income statement'!C5</f>
        <v>Quarter                   : 4</v>
      </c>
    </row>
    <row r="6" spans="1:2" s="23" customFormat="1" ht="12.75">
      <c r="A6" s="49"/>
      <c r="B6" s="49"/>
    </row>
    <row r="7" spans="1:2" s="23" customFormat="1" ht="12.75">
      <c r="A7" s="49"/>
      <c r="B7" s="49" t="s">
        <v>142</v>
      </c>
    </row>
    <row r="8" spans="1:2" s="23" customFormat="1" ht="12.75">
      <c r="A8" s="49"/>
      <c r="B8" s="49" t="s">
        <v>35</v>
      </c>
    </row>
    <row r="9" ht="6.75" customHeight="1"/>
    <row r="10" spans="1:9" s="71" customFormat="1" ht="12.75">
      <c r="A10" s="48"/>
      <c r="B10" s="48" t="s">
        <v>70</v>
      </c>
      <c r="I10" s="2"/>
    </row>
    <row r="11" spans="1:9" ht="8.25" customHeight="1">
      <c r="A11" s="9"/>
      <c r="I11" s="2"/>
    </row>
    <row r="12" spans="1:9" ht="12.75">
      <c r="A12" s="4"/>
      <c r="B12" s="4"/>
      <c r="C12" s="11" t="s">
        <v>30</v>
      </c>
      <c r="D12" s="11" t="s">
        <v>30</v>
      </c>
      <c r="E12" s="11"/>
      <c r="F12" s="11"/>
      <c r="G12" s="11"/>
      <c r="H12" s="11" t="s">
        <v>37</v>
      </c>
      <c r="I12" s="2"/>
    </row>
    <row r="13" spans="1:8" ht="12.75">
      <c r="A13" s="4"/>
      <c r="B13" s="11" t="s">
        <v>34</v>
      </c>
      <c r="C13" s="11" t="s">
        <v>31</v>
      </c>
      <c r="D13" s="11" t="s">
        <v>31</v>
      </c>
      <c r="E13" s="11"/>
      <c r="F13" s="11"/>
      <c r="G13" s="11"/>
      <c r="H13" s="11" t="s">
        <v>39</v>
      </c>
    </row>
    <row r="14" spans="1:8" ht="12.75">
      <c r="A14" s="4"/>
      <c r="B14" s="11"/>
      <c r="C14" s="11"/>
      <c r="D14" s="11"/>
      <c r="E14" s="11" t="s">
        <v>145</v>
      </c>
      <c r="F14" s="11"/>
      <c r="G14" s="11"/>
      <c r="H14" s="11" t="s">
        <v>3</v>
      </c>
    </row>
    <row r="15" spans="1:8" ht="12.75">
      <c r="A15" s="4"/>
      <c r="B15" s="4"/>
      <c r="C15" s="37">
        <v>37529</v>
      </c>
      <c r="D15" s="37">
        <v>37529</v>
      </c>
      <c r="E15" s="37"/>
      <c r="F15" s="37"/>
      <c r="G15" s="11"/>
      <c r="H15" s="37">
        <v>37256</v>
      </c>
    </row>
    <row r="16" spans="1:8" ht="12.75">
      <c r="A16" s="4"/>
      <c r="B16" s="4"/>
      <c r="C16" s="12" t="s">
        <v>29</v>
      </c>
      <c r="D16" s="12" t="s">
        <v>29</v>
      </c>
      <c r="E16" s="12"/>
      <c r="F16" s="12"/>
      <c r="G16" s="12"/>
      <c r="H16" s="12" t="s">
        <v>29</v>
      </c>
    </row>
    <row r="17" spans="1:8" ht="12.75">
      <c r="A17" s="14">
        <v>1</v>
      </c>
      <c r="B17" s="10" t="s">
        <v>13</v>
      </c>
      <c r="C17" s="29">
        <f>202635+376</f>
        <v>203011</v>
      </c>
      <c r="D17" s="29">
        <v>187018</v>
      </c>
      <c r="E17" s="29">
        <f>+C17-D17</f>
        <v>15993</v>
      </c>
      <c r="F17" s="29"/>
      <c r="G17" s="13"/>
      <c r="H17" s="5">
        <v>0</v>
      </c>
    </row>
    <row r="18" spans="1:8" ht="12.75">
      <c r="A18" s="22"/>
      <c r="B18" s="4"/>
      <c r="C18" s="29"/>
      <c r="D18" s="29"/>
      <c r="E18" s="29"/>
      <c r="F18" s="29"/>
      <c r="G18" s="14"/>
      <c r="H18" s="5"/>
    </row>
    <row r="19" spans="1:8" ht="12.75">
      <c r="A19" s="14">
        <v>2</v>
      </c>
      <c r="B19" s="10" t="s">
        <v>40</v>
      </c>
      <c r="C19" s="29">
        <v>29308</v>
      </c>
      <c r="D19" s="29">
        <v>30283</v>
      </c>
      <c r="E19" s="29">
        <f>+C19-D19</f>
        <v>-975</v>
      </c>
      <c r="F19" s="29"/>
      <c r="G19" s="14"/>
      <c r="H19" s="5">
        <f>30433-5020-26059-1182-137+1965</f>
        <v>0</v>
      </c>
    </row>
    <row r="20" spans="1:8" ht="12.75">
      <c r="A20" s="22"/>
      <c r="B20" s="4"/>
      <c r="C20" s="29"/>
      <c r="D20" s="29"/>
      <c r="E20" s="29"/>
      <c r="F20" s="29"/>
      <c r="G20" s="14"/>
      <c r="H20" s="5"/>
    </row>
    <row r="21" spans="1:8" ht="12.75">
      <c r="A21" s="22"/>
      <c r="B21" s="10" t="s">
        <v>139</v>
      </c>
      <c r="C21" s="29">
        <f>69073+-7119</f>
        <v>61954</v>
      </c>
      <c r="D21" s="29"/>
      <c r="E21" s="29"/>
      <c r="F21" s="29"/>
      <c r="G21" s="14"/>
      <c r="H21" s="5"/>
    </row>
    <row r="22" spans="1:8" ht="12.75">
      <c r="A22" s="22"/>
      <c r="B22" s="4"/>
      <c r="C22" s="29"/>
      <c r="D22" s="29"/>
      <c r="E22" s="29"/>
      <c r="F22" s="29"/>
      <c r="G22" s="14"/>
      <c r="H22" s="5"/>
    </row>
    <row r="23" spans="1:8" ht="12.75">
      <c r="A23" s="14">
        <v>3</v>
      </c>
      <c r="B23" s="10" t="s">
        <v>46</v>
      </c>
      <c r="C23" s="29">
        <f>10546+1214</f>
        <v>11760</v>
      </c>
      <c r="D23" s="29">
        <v>16330</v>
      </c>
      <c r="E23" s="29">
        <f>+C23-D23</f>
        <v>-4570</v>
      </c>
      <c r="F23" s="29"/>
      <c r="G23" s="14"/>
      <c r="H23" s="5">
        <v>0</v>
      </c>
    </row>
    <row r="24" spans="1:8" ht="12.75">
      <c r="A24" s="14"/>
      <c r="B24" s="10"/>
      <c r="C24" s="29"/>
      <c r="D24" s="29"/>
      <c r="E24" s="29"/>
      <c r="F24" s="29"/>
      <c r="G24" s="14"/>
      <c r="H24" s="5"/>
    </row>
    <row r="25" spans="1:8" ht="12.75">
      <c r="A25" s="14">
        <v>4</v>
      </c>
      <c r="B25" s="10" t="s">
        <v>14</v>
      </c>
      <c r="C25" s="29"/>
      <c r="D25" s="29"/>
      <c r="E25" s="29"/>
      <c r="F25" s="29"/>
      <c r="G25" s="14"/>
      <c r="H25" s="5"/>
    </row>
    <row r="26" spans="1:8" ht="12.75">
      <c r="A26" s="14"/>
      <c r="B26" s="10" t="s">
        <v>15</v>
      </c>
      <c r="C26" s="30">
        <v>95032</v>
      </c>
      <c r="D26" s="30">
        <v>91162</v>
      </c>
      <c r="E26" s="29">
        <f aca="true" t="shared" si="0" ref="E26:E32">+C26-D26</f>
        <v>3870</v>
      </c>
      <c r="F26" s="29"/>
      <c r="G26" s="13"/>
      <c r="H26" s="8"/>
    </row>
    <row r="27" spans="1:8" ht="12.75">
      <c r="A27" s="14"/>
      <c r="B27" s="20" t="s">
        <v>47</v>
      </c>
      <c r="C27" s="31">
        <v>154374</v>
      </c>
      <c r="D27" s="31">
        <v>150997</v>
      </c>
      <c r="E27" s="29">
        <f t="shared" si="0"/>
        <v>3377</v>
      </c>
      <c r="F27" s="29"/>
      <c r="G27" s="13"/>
      <c r="H27" s="6">
        <v>0</v>
      </c>
    </row>
    <row r="28" spans="1:8" ht="12.75">
      <c r="A28" s="14"/>
      <c r="B28" s="20" t="s">
        <v>143</v>
      </c>
      <c r="C28" s="31">
        <v>1878</v>
      </c>
      <c r="D28" s="31">
        <v>0</v>
      </c>
      <c r="E28" s="29">
        <f t="shared" si="0"/>
        <v>1878</v>
      </c>
      <c r="F28" s="29"/>
      <c r="G28" s="13"/>
      <c r="H28" s="6"/>
    </row>
    <row r="29" spans="1:8" ht="12.75">
      <c r="A29" s="14"/>
      <c r="B29" s="20" t="s">
        <v>48</v>
      </c>
      <c r="C29" s="31">
        <f>22785+3334+1942</f>
        <v>28061</v>
      </c>
      <c r="D29" s="31">
        <v>44758</v>
      </c>
      <c r="E29" s="29">
        <f t="shared" si="0"/>
        <v>-16697</v>
      </c>
      <c r="F29" s="29"/>
      <c r="G29" s="13"/>
      <c r="H29" s="6"/>
    </row>
    <row r="30" spans="1:8" ht="12.75">
      <c r="A30" s="14"/>
      <c r="B30" s="20" t="s">
        <v>49</v>
      </c>
      <c r="C30" s="31">
        <v>1715</v>
      </c>
      <c r="D30" s="31">
        <v>1711</v>
      </c>
      <c r="E30" s="29">
        <f t="shared" si="0"/>
        <v>4</v>
      </c>
      <c r="F30" s="29"/>
      <c r="G30" s="13"/>
      <c r="H30" s="6"/>
    </row>
    <row r="31" spans="1:8" ht="12.75">
      <c r="A31" s="14"/>
      <c r="B31" s="20" t="s">
        <v>122</v>
      </c>
      <c r="C31" s="31">
        <v>3762</v>
      </c>
      <c r="D31" s="31">
        <v>29884</v>
      </c>
      <c r="E31" s="29">
        <f t="shared" si="0"/>
        <v>-26122</v>
      </c>
      <c r="F31" s="29"/>
      <c r="G31" s="13"/>
      <c r="H31" s="6">
        <v>0</v>
      </c>
    </row>
    <row r="32" spans="1:8" ht="12.75">
      <c r="A32" s="14"/>
      <c r="B32" s="20" t="s">
        <v>50</v>
      </c>
      <c r="C32" s="32">
        <f>55693-1942</f>
        <v>53751</v>
      </c>
      <c r="D32" s="32">
        <v>36478</v>
      </c>
      <c r="E32" s="29">
        <f t="shared" si="0"/>
        <v>17273</v>
      </c>
      <c r="F32" s="29"/>
      <c r="G32" s="13"/>
      <c r="H32" s="7">
        <v>0</v>
      </c>
    </row>
    <row r="33" spans="1:8" ht="12.75">
      <c r="A33" s="22"/>
      <c r="B33" s="4"/>
      <c r="C33" s="29">
        <f>SUM(C26:C32)</f>
        <v>338573</v>
      </c>
      <c r="D33" s="29">
        <f>SUM(D26:D32)</f>
        <v>354990</v>
      </c>
      <c r="E33" s="29"/>
      <c r="F33" s="29"/>
      <c r="G33" s="13"/>
      <c r="H33" s="5">
        <f>SUM(H26:H32)</f>
        <v>0</v>
      </c>
    </row>
    <row r="34" spans="1:8" ht="12.75">
      <c r="A34" s="14">
        <v>5</v>
      </c>
      <c r="B34" s="10" t="s">
        <v>16</v>
      </c>
      <c r="C34" s="29"/>
      <c r="D34" s="29"/>
      <c r="E34" s="29"/>
      <c r="F34" s="29"/>
      <c r="G34" s="14"/>
      <c r="H34" s="5"/>
    </row>
    <row r="35" spans="1:8" ht="12.75">
      <c r="A35" s="14"/>
      <c r="B35" s="20" t="s">
        <v>51</v>
      </c>
      <c r="C35" s="30">
        <v>1042</v>
      </c>
      <c r="D35" s="30">
        <v>182</v>
      </c>
      <c r="E35" s="29">
        <f aca="true" t="shared" si="1" ref="E35:E40">+C35-D35</f>
        <v>860</v>
      </c>
      <c r="F35" s="29"/>
      <c r="G35" s="13"/>
      <c r="H35" s="8">
        <v>0</v>
      </c>
    </row>
    <row r="36" spans="1:8" ht="12.75">
      <c r="A36" s="14"/>
      <c r="B36" s="10" t="s">
        <v>17</v>
      </c>
      <c r="C36" s="31">
        <v>70901</v>
      </c>
      <c r="D36" s="31">
        <v>74963</v>
      </c>
      <c r="E36" s="29">
        <f t="shared" si="1"/>
        <v>-4062</v>
      </c>
      <c r="F36" s="29"/>
      <c r="G36" s="13"/>
      <c r="H36" s="6"/>
    </row>
    <row r="37" spans="1:8" ht="12.75">
      <c r="A37" s="14"/>
      <c r="B37" s="20" t="s">
        <v>52</v>
      </c>
      <c r="C37" s="31">
        <f>68619+3589+688+125+12+1</f>
        <v>73034</v>
      </c>
      <c r="D37" s="31">
        <v>65202</v>
      </c>
      <c r="E37" s="29">
        <f t="shared" si="1"/>
        <v>7832</v>
      </c>
      <c r="F37" s="29"/>
      <c r="G37" s="13"/>
      <c r="H37" s="6">
        <v>0</v>
      </c>
    </row>
    <row r="38" spans="1:8" ht="12.75">
      <c r="A38" s="14"/>
      <c r="B38" s="20" t="s">
        <v>156</v>
      </c>
      <c r="C38" s="31">
        <v>213</v>
      </c>
      <c r="D38" s="31">
        <v>1711</v>
      </c>
      <c r="E38" s="29">
        <f t="shared" si="1"/>
        <v>-1498</v>
      </c>
      <c r="F38" s="29"/>
      <c r="G38" s="13"/>
      <c r="H38" s="6"/>
    </row>
    <row r="39" spans="1:8" ht="12.75">
      <c r="A39" s="14"/>
      <c r="B39" s="20" t="s">
        <v>56</v>
      </c>
      <c r="C39" s="31">
        <f>53+8257+4572+66810</f>
        <v>79692</v>
      </c>
      <c r="D39" s="31">
        <v>87256</v>
      </c>
      <c r="E39" s="29">
        <f t="shared" si="1"/>
        <v>-7564</v>
      </c>
      <c r="F39" s="29"/>
      <c r="G39" s="13"/>
      <c r="H39" s="6">
        <v>0</v>
      </c>
    </row>
    <row r="40" spans="1:8" ht="12.75">
      <c r="A40" s="14"/>
      <c r="B40" s="10" t="s">
        <v>18</v>
      </c>
      <c r="C40" s="32">
        <v>3908</v>
      </c>
      <c r="D40" s="32">
        <v>11646</v>
      </c>
      <c r="E40" s="29">
        <f t="shared" si="1"/>
        <v>-7738</v>
      </c>
      <c r="F40" s="29"/>
      <c r="G40" s="13"/>
      <c r="H40" s="7">
        <v>0</v>
      </c>
    </row>
    <row r="41" spans="1:8" ht="12.75">
      <c r="A41" s="14"/>
      <c r="B41" s="10"/>
      <c r="C41" s="29">
        <f>SUM(C35:C40)</f>
        <v>228790</v>
      </c>
      <c r="D41" s="29">
        <f>SUM(D35:D40)</f>
        <v>240960</v>
      </c>
      <c r="E41" s="29"/>
      <c r="F41" s="29"/>
      <c r="G41" s="13"/>
      <c r="H41" s="5">
        <f>SUM(H35:H40)</f>
        <v>0</v>
      </c>
    </row>
    <row r="42" spans="1:8" ht="12.75">
      <c r="A42" s="14"/>
      <c r="B42" s="10"/>
      <c r="C42" s="29"/>
      <c r="D42" s="29"/>
      <c r="E42" s="29"/>
      <c r="F42" s="29"/>
      <c r="G42" s="13"/>
      <c r="H42" s="5"/>
    </row>
    <row r="43" spans="1:8" ht="12.75">
      <c r="A43" s="14">
        <v>6</v>
      </c>
      <c r="B43" s="10" t="s">
        <v>36</v>
      </c>
      <c r="C43" s="29">
        <f>+C33-C41</f>
        <v>109783</v>
      </c>
      <c r="D43" s="29">
        <f>+D33-D41</f>
        <v>114030</v>
      </c>
      <c r="E43" s="29"/>
      <c r="F43" s="29"/>
      <c r="G43" s="13"/>
      <c r="H43" s="5">
        <f>+H33-H41</f>
        <v>0</v>
      </c>
    </row>
    <row r="44" spans="1:8" ht="13.5" thickBot="1">
      <c r="A44" s="22"/>
      <c r="B44" s="4"/>
      <c r="C44" s="33">
        <f>+C43+C17+C19+C23+C21</f>
        <v>415816</v>
      </c>
      <c r="D44" s="33">
        <f>+D43+D17+D19+D23</f>
        <v>347661</v>
      </c>
      <c r="E44" s="29"/>
      <c r="F44" s="29"/>
      <c r="G44" s="14"/>
      <c r="H44" s="33">
        <f>+H43+H17+H19+H23</f>
        <v>0</v>
      </c>
    </row>
    <row r="45" spans="1:8" ht="13.5" thickTop="1">
      <c r="A45" s="14">
        <v>7</v>
      </c>
      <c r="B45" s="10" t="s">
        <v>136</v>
      </c>
      <c r="C45" s="29"/>
      <c r="D45" s="29"/>
      <c r="E45" s="29"/>
      <c r="F45" s="29"/>
      <c r="G45" s="14"/>
      <c r="H45" s="5"/>
    </row>
    <row r="46" spans="1:8" ht="12.75">
      <c r="A46" s="14"/>
      <c r="B46" s="10" t="s">
        <v>32</v>
      </c>
      <c r="C46" s="29">
        <v>158205</v>
      </c>
      <c r="D46" s="29">
        <v>155825</v>
      </c>
      <c r="E46" s="29">
        <f aca="true" t="shared" si="2" ref="E46:E52">+C46-D46</f>
        <v>2380</v>
      </c>
      <c r="F46" s="29"/>
      <c r="G46" s="13"/>
      <c r="H46" s="5">
        <v>0</v>
      </c>
    </row>
    <row r="47" spans="1:8" ht="12.75">
      <c r="A47" s="14"/>
      <c r="B47" s="10" t="s">
        <v>19</v>
      </c>
      <c r="C47" s="29">
        <v>0</v>
      </c>
      <c r="D47" s="29">
        <v>0</v>
      </c>
      <c r="E47" s="29">
        <f t="shared" si="2"/>
        <v>0</v>
      </c>
      <c r="F47" s="29"/>
      <c r="G47" s="14"/>
      <c r="H47" s="5"/>
    </row>
    <row r="48" spans="1:8" ht="12.75" hidden="1">
      <c r="A48" s="14"/>
      <c r="B48" s="10" t="s">
        <v>20</v>
      </c>
      <c r="C48" s="29">
        <v>0</v>
      </c>
      <c r="D48" s="29">
        <v>0</v>
      </c>
      <c r="E48" s="29">
        <f t="shared" si="2"/>
        <v>0</v>
      </c>
      <c r="F48" s="29"/>
      <c r="G48" s="14"/>
      <c r="H48" s="5">
        <v>0</v>
      </c>
    </row>
    <row r="49" spans="1:8" ht="12.75" hidden="1">
      <c r="A49" s="14"/>
      <c r="B49" s="10" t="s">
        <v>21</v>
      </c>
      <c r="C49" s="29">
        <v>0</v>
      </c>
      <c r="D49" s="29">
        <v>0</v>
      </c>
      <c r="E49" s="29">
        <f t="shared" si="2"/>
        <v>0</v>
      </c>
      <c r="F49" s="29"/>
      <c r="G49" s="14"/>
      <c r="H49" s="5">
        <v>0</v>
      </c>
    </row>
    <row r="50" spans="1:8" ht="12.75" hidden="1">
      <c r="A50" s="22"/>
      <c r="B50" s="10" t="s">
        <v>22</v>
      </c>
      <c r="C50" s="29"/>
      <c r="D50" s="29"/>
      <c r="E50" s="29">
        <f t="shared" si="2"/>
        <v>0</v>
      </c>
      <c r="F50" s="29"/>
      <c r="G50" s="13"/>
      <c r="H50" s="5">
        <f>1182-1109-73</f>
        <v>0</v>
      </c>
    </row>
    <row r="51" spans="1:8" ht="12.75" hidden="1">
      <c r="A51" s="22"/>
      <c r="B51" s="10" t="s">
        <v>23</v>
      </c>
      <c r="C51" s="29">
        <v>0</v>
      </c>
      <c r="D51" s="29">
        <v>0</v>
      </c>
      <c r="E51" s="29">
        <f t="shared" si="2"/>
        <v>0</v>
      </c>
      <c r="F51" s="29"/>
      <c r="G51" s="14"/>
      <c r="H51" s="5">
        <v>0</v>
      </c>
    </row>
    <row r="52" spans="1:8" ht="12.75">
      <c r="A52" s="22"/>
      <c r="B52" s="10" t="s">
        <v>24</v>
      </c>
      <c r="C52" s="34">
        <f>+'income statement'!I48-10</f>
        <v>10717</v>
      </c>
      <c r="D52" s="34">
        <v>6276</v>
      </c>
      <c r="E52" s="29">
        <f t="shared" si="2"/>
        <v>4441</v>
      </c>
      <c r="F52" s="29"/>
      <c r="G52" s="13"/>
      <c r="H52" s="21">
        <v>0</v>
      </c>
    </row>
    <row r="53" spans="1:8" ht="12.75">
      <c r="A53" s="22"/>
      <c r="B53" s="20" t="s">
        <v>144</v>
      </c>
      <c r="C53" s="44">
        <v>-22</v>
      </c>
      <c r="D53" s="34">
        <v>0</v>
      </c>
      <c r="E53" s="29">
        <f aca="true" t="shared" si="3" ref="E53:E64">+C53-D53</f>
        <v>-22</v>
      </c>
      <c r="F53" s="29"/>
      <c r="G53" s="13"/>
      <c r="H53" s="44">
        <v>0</v>
      </c>
    </row>
    <row r="54" spans="1:8" ht="12.75">
      <c r="A54" s="22"/>
      <c r="B54" s="10" t="s">
        <v>41</v>
      </c>
      <c r="C54" s="29">
        <f>SUM(C46:C53)</f>
        <v>168900</v>
      </c>
      <c r="D54" s="29">
        <f>SUM(D46:D53)</f>
        <v>162101</v>
      </c>
      <c r="E54" s="29">
        <f t="shared" si="3"/>
        <v>6799</v>
      </c>
      <c r="F54" s="29"/>
      <c r="G54" s="4"/>
      <c r="H54" s="5">
        <v>0</v>
      </c>
    </row>
    <row r="55" spans="1:8" ht="12.75">
      <c r="A55" s="22"/>
      <c r="B55" s="10"/>
      <c r="C55" s="29"/>
      <c r="D55" s="29"/>
      <c r="E55" s="29">
        <f t="shared" si="3"/>
        <v>0</v>
      </c>
      <c r="F55" s="29"/>
      <c r="G55" s="4"/>
      <c r="H55" s="5"/>
    </row>
    <row r="56" spans="1:8" ht="12.75">
      <c r="A56" s="14">
        <v>8</v>
      </c>
      <c r="B56" s="10" t="s">
        <v>25</v>
      </c>
      <c r="C56" s="29">
        <f>124162+797</f>
        <v>124959</v>
      </c>
      <c r="D56" s="29">
        <v>119914</v>
      </c>
      <c r="E56" s="29">
        <f t="shared" si="3"/>
        <v>5045</v>
      </c>
      <c r="F56" s="29"/>
      <c r="G56" s="14"/>
      <c r="H56" s="5">
        <v>0</v>
      </c>
    </row>
    <row r="57" spans="1:8" ht="12.75">
      <c r="A57" s="14"/>
      <c r="B57" s="10"/>
      <c r="C57" s="29"/>
      <c r="D57" s="29"/>
      <c r="E57" s="29">
        <f t="shared" si="3"/>
        <v>0</v>
      </c>
      <c r="F57" s="29"/>
      <c r="G57" s="14"/>
      <c r="H57" s="5"/>
    </row>
    <row r="58" spans="1:8" ht="12.75">
      <c r="A58" s="14">
        <v>9</v>
      </c>
      <c r="B58" s="10" t="s">
        <v>53</v>
      </c>
      <c r="C58" s="29">
        <v>82950</v>
      </c>
      <c r="D58" s="29">
        <v>85330</v>
      </c>
      <c r="E58" s="29">
        <f t="shared" si="3"/>
        <v>-2380</v>
      </c>
      <c r="F58" s="29"/>
      <c r="G58" s="14"/>
      <c r="H58" s="5"/>
    </row>
    <row r="59" spans="1:8" ht="12.75">
      <c r="A59" s="14"/>
      <c r="B59" s="10"/>
      <c r="C59" s="29"/>
      <c r="D59" s="29"/>
      <c r="E59" s="29">
        <f t="shared" si="3"/>
        <v>0</v>
      </c>
      <c r="F59" s="29"/>
      <c r="G59" s="14"/>
      <c r="H59" s="5"/>
    </row>
    <row r="60" spans="1:8" ht="12.75">
      <c r="A60" s="14">
        <v>10</v>
      </c>
      <c r="B60" s="10" t="s">
        <v>26</v>
      </c>
      <c r="C60" s="29">
        <f>69+33553</f>
        <v>33622</v>
      </c>
      <c r="D60" s="29">
        <v>38406</v>
      </c>
      <c r="E60" s="29">
        <f t="shared" si="3"/>
        <v>-4784</v>
      </c>
      <c r="F60" s="29"/>
      <c r="G60" s="13"/>
      <c r="H60" s="5">
        <v>0</v>
      </c>
    </row>
    <row r="61" spans="1:8" ht="12.75">
      <c r="A61" s="14"/>
      <c r="B61" s="10"/>
      <c r="C61" s="36"/>
      <c r="D61" s="36"/>
      <c r="E61" s="29">
        <f t="shared" si="3"/>
        <v>0</v>
      </c>
      <c r="F61" s="29"/>
      <c r="G61" s="15"/>
      <c r="H61" s="16"/>
    </row>
    <row r="62" spans="1:8" ht="12.75">
      <c r="A62" s="14">
        <v>11</v>
      </c>
      <c r="B62" s="10" t="s">
        <v>27</v>
      </c>
      <c r="C62" s="29">
        <v>1791</v>
      </c>
      <c r="D62" s="29">
        <v>1791</v>
      </c>
      <c r="E62" s="29">
        <f t="shared" si="3"/>
        <v>0</v>
      </c>
      <c r="F62" s="29"/>
      <c r="G62" s="14"/>
      <c r="H62" s="5">
        <v>0</v>
      </c>
    </row>
    <row r="63" spans="1:8" ht="12.75">
      <c r="A63" s="14"/>
      <c r="B63" s="10"/>
      <c r="C63" s="29"/>
      <c r="D63" s="29"/>
      <c r="E63" s="29">
        <f t="shared" si="3"/>
        <v>0</v>
      </c>
      <c r="F63" s="29"/>
      <c r="G63" s="14"/>
      <c r="H63" s="5"/>
    </row>
    <row r="64" spans="1:8" ht="12.75">
      <c r="A64" s="14">
        <v>12</v>
      </c>
      <c r="B64" s="10" t="s">
        <v>28</v>
      </c>
      <c r="C64" s="29">
        <f>4735-1141</f>
        <v>3594</v>
      </c>
      <c r="D64" s="29">
        <v>4389</v>
      </c>
      <c r="E64" s="29">
        <f t="shared" si="3"/>
        <v>-795</v>
      </c>
      <c r="F64" s="29"/>
      <c r="G64" s="13"/>
      <c r="H64" s="5">
        <v>0</v>
      </c>
    </row>
    <row r="65" spans="1:8" ht="13.5" thickBot="1">
      <c r="A65" s="14"/>
      <c r="B65" s="10"/>
      <c r="C65" s="33">
        <f>SUM(C54:C64)</f>
        <v>415816</v>
      </c>
      <c r="D65" s="33">
        <f>SUM(D54:D64)</f>
        <v>411931</v>
      </c>
      <c r="E65" s="29"/>
      <c r="F65" s="29"/>
      <c r="G65" s="14"/>
      <c r="H65" s="17">
        <f>SUM(H54:H64)</f>
        <v>0</v>
      </c>
    </row>
    <row r="66" spans="1:8" ht="15" customHeight="1" hidden="1" thickTop="1">
      <c r="A66" s="14"/>
      <c r="B66" s="10"/>
      <c r="C66" s="29">
        <f>+C44-C65</f>
        <v>0</v>
      </c>
      <c r="D66" s="29">
        <v>0</v>
      </c>
      <c r="E66" s="29"/>
      <c r="F66" s="29"/>
      <c r="G66" s="14"/>
      <c r="H66" s="5"/>
    </row>
    <row r="67" spans="1:8" ht="14.25" hidden="1" outlineLevel="1" thickBot="1" thickTop="1">
      <c r="A67" s="14">
        <v>13</v>
      </c>
      <c r="B67" s="10" t="s">
        <v>57</v>
      </c>
      <c r="C67" s="18">
        <f>+(C54+-C21)/C46/2</f>
        <v>0.33799816693530543</v>
      </c>
      <c r="D67" s="18">
        <v>0.3194031766404621</v>
      </c>
      <c r="E67" s="39"/>
      <c r="F67" s="39"/>
      <c r="G67" s="14"/>
      <c r="H67" s="18">
        <v>0</v>
      </c>
    </row>
    <row r="68" spans="1:8" ht="13.5" hidden="1" outlineLevel="1" thickTop="1">
      <c r="A68" s="4"/>
      <c r="B68" s="38" t="s">
        <v>60</v>
      </c>
      <c r="C68" s="72"/>
      <c r="D68" s="72"/>
      <c r="E68" s="72"/>
      <c r="F68" s="72"/>
      <c r="G68" s="73"/>
      <c r="H68" s="74"/>
    </row>
    <row r="69" spans="1:8" ht="14.25" customHeight="1" hidden="1" outlineLevel="1" thickBot="1">
      <c r="A69" s="14">
        <v>14</v>
      </c>
      <c r="B69" s="10" t="s">
        <v>58</v>
      </c>
      <c r="C69" s="18">
        <f>+(C54+C58-C21+1104)/482308.986</f>
        <v>0.39601169694980554</v>
      </c>
      <c r="D69" s="18">
        <v>0.3833061488926935</v>
      </c>
      <c r="E69" s="39"/>
      <c r="F69" s="39"/>
      <c r="G69" s="73"/>
      <c r="H69" s="18">
        <f>+(H54+H58)/482308.986</f>
        <v>0</v>
      </c>
    </row>
    <row r="70" spans="1:8" ht="14.25" customHeight="1" hidden="1" outlineLevel="1" thickTop="1">
      <c r="A70" s="14"/>
      <c r="B70" s="38" t="s">
        <v>59</v>
      </c>
      <c r="C70" s="39"/>
      <c r="D70" s="39"/>
      <c r="E70" s="39"/>
      <c r="F70" s="39"/>
      <c r="G70" s="73"/>
      <c r="H70" s="39"/>
    </row>
    <row r="71" spans="1:8" ht="14.25" customHeight="1" hidden="1" outlineLevel="1" thickBot="1">
      <c r="A71" s="14"/>
      <c r="B71" s="38"/>
      <c r="C71" s="39"/>
      <c r="D71" s="39"/>
      <c r="E71" s="39"/>
      <c r="F71" s="39"/>
      <c r="G71" s="73"/>
      <c r="H71" s="39"/>
    </row>
    <row r="72" spans="1:8" ht="13.5" hidden="1" outlineLevel="1" collapsed="1" thickBot="1">
      <c r="A72" s="10"/>
      <c r="B72" s="27" t="s">
        <v>54</v>
      </c>
      <c r="C72" s="28">
        <f>+C17+C19+C23+C33</f>
        <v>582652</v>
      </c>
      <c r="D72" s="28">
        <f>+D17+D19+D23+D33</f>
        <v>588621</v>
      </c>
      <c r="E72" s="94"/>
      <c r="F72" s="94"/>
      <c r="G72" s="4"/>
      <c r="H72" s="4"/>
    </row>
    <row r="73" spans="1:8" ht="13.5" collapsed="1" thickTop="1">
      <c r="A73" s="4"/>
      <c r="B73" s="38"/>
      <c r="C73" s="75"/>
      <c r="D73" s="75"/>
      <c r="E73" s="75"/>
      <c r="F73" s="75"/>
      <c r="G73" s="4"/>
      <c r="H73" s="4"/>
    </row>
    <row r="74" spans="1:8" ht="12.75">
      <c r="A74" s="4"/>
      <c r="B74" s="101" t="s">
        <v>151</v>
      </c>
      <c r="C74" s="101"/>
      <c r="D74" s="101"/>
      <c r="E74" s="101"/>
      <c r="F74" s="101"/>
      <c r="G74" s="101"/>
      <c r="H74" s="101"/>
    </row>
    <row r="75" spans="1:6" ht="12.75">
      <c r="A75" s="4"/>
      <c r="B75" s="19"/>
      <c r="C75" s="76"/>
      <c r="D75" s="76"/>
      <c r="E75" s="76"/>
      <c r="F75" s="76"/>
    </row>
    <row r="76" spans="2:6" ht="12.75" hidden="1" outlineLevel="1">
      <c r="B76" t="s">
        <v>105</v>
      </c>
      <c r="C76" s="76">
        <f>+C60+C39</f>
        <v>113314</v>
      </c>
      <c r="D76" s="76">
        <f>+D60+D39</f>
        <v>125662</v>
      </c>
      <c r="E76" s="76"/>
      <c r="F76" s="76"/>
    </row>
    <row r="77" spans="2:8" ht="12.75" collapsed="1">
      <c r="B77" s="102" t="s">
        <v>137</v>
      </c>
      <c r="C77" s="102"/>
      <c r="D77" s="102"/>
      <c r="E77" s="102"/>
      <c r="F77" s="102"/>
      <c r="G77" s="102"/>
      <c r="H77" s="102"/>
    </row>
    <row r="78" spans="2:6" ht="12.75">
      <c r="B78" s="19"/>
      <c r="C78" s="76">
        <f>+C65-C44</f>
        <v>0</v>
      </c>
      <c r="D78" s="76">
        <f>+D65-D44</f>
        <v>64270</v>
      </c>
      <c r="E78" s="76"/>
      <c r="F78" s="76"/>
    </row>
    <row r="79" spans="3:6" ht="12.75">
      <c r="C79" s="76"/>
      <c r="D79" s="76"/>
      <c r="E79" s="76"/>
      <c r="F79" s="76"/>
    </row>
  </sheetData>
  <sheetProtection password="CC94" sheet="1" objects="1" scenarios="1" selectLockedCells="1" selectUnlockedCells="1"/>
  <mergeCells count="2">
    <mergeCell ref="B74:H74"/>
    <mergeCell ref="B77:H77"/>
  </mergeCells>
  <printOptions/>
  <pageMargins left="0.75" right="0.75" top="0.49" bottom="0.22" header="0.5" footer="0.5"/>
  <pageSetup cellComments="asDisplayed" fitToHeight="1" fitToWidth="1" horizontalDpi="600" verticalDpi="600" orientation="portrait" paperSize="9" scale="87" r:id="rId3"/>
  <headerFooter alignWithMargins="0">
    <oddHeader>&amp;R&amp;D&amp;T</oddHeader>
    <oddFooter>&amp;C2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="75" zoomScaleNormal="75" workbookViewId="0" topLeftCell="A1">
      <pane xSplit="1" ySplit="11" topLeftCell="B1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4" sqref="B14"/>
    </sheetView>
  </sheetViews>
  <sheetFormatPr defaultColWidth="9.140625" defaultRowHeight="12.75" outlineLevelRow="1" outlineLevelCol="1"/>
  <cols>
    <col min="1" max="1" width="43.28125" style="53" customWidth="1"/>
    <col min="2" max="2" width="14.28125" style="53" customWidth="1"/>
    <col min="3" max="3" width="11.140625" style="53" hidden="1" customWidth="1" outlineLevel="1"/>
    <col min="4" max="4" width="12.140625" style="53" customWidth="1" collapsed="1"/>
    <col min="5" max="5" width="0.13671875" style="53" customWidth="1" outlineLevel="1"/>
    <col min="6" max="6" width="13.28125" style="53" customWidth="1"/>
    <col min="7" max="7" width="11.28125" style="53" customWidth="1"/>
    <col min="8" max="16384" width="8.00390625" style="53" customWidth="1"/>
  </cols>
  <sheetData>
    <row r="1" spans="1:7" s="50" customFormat="1" ht="12.75">
      <c r="A1" s="106" t="str">
        <f>+'balance sheet-'!B2</f>
        <v>Company name      : WAH SEONG CORPORATION BERHAD (Company No. 495846-A)</v>
      </c>
      <c r="B1" s="106"/>
      <c r="C1" s="106"/>
      <c r="D1" s="106"/>
      <c r="E1" s="106"/>
      <c r="F1" s="106"/>
      <c r="G1" s="106"/>
    </row>
    <row r="2" spans="1:7" s="50" customFormat="1" ht="12.75">
      <c r="A2" s="106" t="str">
        <f>+'balance sheet-'!B3</f>
        <v>Stock name            : WASEONG</v>
      </c>
      <c r="B2" s="106"/>
      <c r="C2" s="106"/>
      <c r="D2" s="106"/>
      <c r="E2" s="106"/>
      <c r="F2" s="106"/>
      <c r="G2" s="106"/>
    </row>
    <row r="3" spans="1:7" s="50" customFormat="1" ht="12.75">
      <c r="A3" s="106" t="str">
        <f>+'balance sheet-'!B4</f>
        <v>Financial year end : 31/12/2002</v>
      </c>
      <c r="B3" s="106"/>
      <c r="C3" s="106"/>
      <c r="D3" s="106"/>
      <c r="E3" s="106"/>
      <c r="F3" s="106"/>
      <c r="G3" s="106"/>
    </row>
    <row r="4" spans="1:7" s="50" customFormat="1" ht="12.75">
      <c r="A4" s="106" t="str">
        <f>+'balance sheet-'!B5</f>
        <v>Quarter                   : 4</v>
      </c>
      <c r="B4" s="106"/>
      <c r="C4" s="106"/>
      <c r="D4" s="106"/>
      <c r="E4" s="106"/>
      <c r="F4" s="106"/>
      <c r="G4" s="106"/>
    </row>
    <row r="5" spans="1:7" s="50" customFormat="1" ht="12.75">
      <c r="A5" s="77"/>
      <c r="B5" s="77"/>
      <c r="C5" s="77"/>
      <c r="D5" s="77"/>
      <c r="E5" s="77"/>
      <c r="F5" s="77"/>
      <c r="G5" s="77"/>
    </row>
    <row r="6" spans="1:7" s="50" customFormat="1" ht="12.75">
      <c r="A6" s="107" t="s">
        <v>79</v>
      </c>
      <c r="B6" s="107"/>
      <c r="C6" s="107"/>
      <c r="D6" s="107"/>
      <c r="E6" s="107"/>
      <c r="F6" s="107"/>
      <c r="G6" s="107"/>
    </row>
    <row r="7" spans="1:7" s="50" customFormat="1" ht="12.75">
      <c r="A7" s="107" t="s">
        <v>146</v>
      </c>
      <c r="B7" s="107"/>
      <c r="C7" s="107"/>
      <c r="D7" s="107"/>
      <c r="E7" s="107"/>
      <c r="F7" s="107"/>
      <c r="G7" s="107"/>
    </row>
    <row r="8" spans="1:7" ht="12.75">
      <c r="A8" s="78"/>
      <c r="B8" s="78"/>
      <c r="C8" s="78"/>
      <c r="D8" s="78"/>
      <c r="E8" s="78"/>
      <c r="F8" s="78"/>
      <c r="G8" s="78"/>
    </row>
    <row r="9" spans="1:7" s="51" customFormat="1" ht="12.75">
      <c r="A9" s="79"/>
      <c r="B9" s="80" t="s">
        <v>71</v>
      </c>
      <c r="C9" s="80" t="s">
        <v>71</v>
      </c>
      <c r="D9" s="80" t="s">
        <v>72</v>
      </c>
      <c r="E9" s="80" t="s">
        <v>73</v>
      </c>
      <c r="F9" s="80" t="s">
        <v>124</v>
      </c>
      <c r="G9" s="104" t="s">
        <v>74</v>
      </c>
    </row>
    <row r="10" spans="1:7" s="51" customFormat="1" ht="12.75">
      <c r="A10" s="81"/>
      <c r="B10" s="82" t="s">
        <v>75</v>
      </c>
      <c r="C10" s="82" t="s">
        <v>76</v>
      </c>
      <c r="D10" s="82" t="s">
        <v>77</v>
      </c>
      <c r="E10" s="82" t="s">
        <v>77</v>
      </c>
      <c r="F10" s="82" t="s">
        <v>78</v>
      </c>
      <c r="G10" s="105"/>
    </row>
    <row r="11" spans="1:7" s="52" customFormat="1" ht="12.75">
      <c r="A11" s="83"/>
      <c r="B11" s="84" t="s">
        <v>29</v>
      </c>
      <c r="C11" s="84" t="s">
        <v>29</v>
      </c>
      <c r="D11" s="84" t="s">
        <v>29</v>
      </c>
      <c r="E11" s="84" t="s">
        <v>29</v>
      </c>
      <c r="F11" s="84" t="s">
        <v>29</v>
      </c>
      <c r="G11" s="85" t="s">
        <v>29</v>
      </c>
    </row>
    <row r="12" spans="1:7" ht="12.75">
      <c r="A12" s="86"/>
      <c r="B12" s="78"/>
      <c r="C12" s="78"/>
      <c r="D12" s="78"/>
      <c r="E12" s="78"/>
      <c r="F12" s="78"/>
      <c r="G12" s="86"/>
    </row>
    <row r="13" spans="1:7" ht="12.75">
      <c r="A13" s="86" t="s">
        <v>111</v>
      </c>
      <c r="B13" s="78">
        <v>0</v>
      </c>
      <c r="C13" s="78">
        <v>0</v>
      </c>
      <c r="D13" s="78">
        <v>0</v>
      </c>
      <c r="E13" s="78">
        <v>0</v>
      </c>
      <c r="F13" s="78">
        <v>-10</v>
      </c>
      <c r="G13" s="86">
        <f>SUM(B13:F13)</f>
        <v>-10</v>
      </c>
    </row>
    <row r="14" spans="1:7" ht="12.75" outlineLevel="1">
      <c r="A14" s="86"/>
      <c r="B14" s="78"/>
      <c r="C14" s="78"/>
      <c r="D14" s="78"/>
      <c r="E14" s="78"/>
      <c r="F14" s="78"/>
      <c r="G14" s="86"/>
    </row>
    <row r="15" spans="1:7" ht="12.75" outlineLevel="1">
      <c r="A15" s="86" t="s">
        <v>98</v>
      </c>
      <c r="B15" s="78"/>
      <c r="C15" s="78"/>
      <c r="D15" s="78">
        <v>-22</v>
      </c>
      <c r="E15" s="78"/>
      <c r="F15" s="78"/>
      <c r="G15" s="86">
        <f>SUM(B15:F15)</f>
        <v>-22</v>
      </c>
    </row>
    <row r="16" spans="1:7" ht="12.75">
      <c r="A16" s="86"/>
      <c r="B16" s="78"/>
      <c r="C16" s="78"/>
      <c r="D16" s="78"/>
      <c r="E16" s="78"/>
      <c r="F16" s="78"/>
      <c r="G16" s="86"/>
    </row>
    <row r="17" spans="1:7" ht="12.75">
      <c r="A17" s="86" t="s">
        <v>69</v>
      </c>
      <c r="B17" s="78"/>
      <c r="C17" s="78"/>
      <c r="D17" s="78"/>
      <c r="E17" s="78"/>
      <c r="F17" s="78">
        <f>+'income statement'!I48</f>
        <v>10727</v>
      </c>
      <c r="G17" s="86">
        <f>SUM(B17:F17)</f>
        <v>10727</v>
      </c>
    </row>
    <row r="18" spans="1:7" ht="12.75">
      <c r="A18" s="86"/>
      <c r="B18" s="78"/>
      <c r="C18" s="78"/>
      <c r="D18" s="78"/>
      <c r="E18" s="78"/>
      <c r="F18" s="78"/>
      <c r="G18" s="86"/>
    </row>
    <row r="19" spans="1:7" ht="12.75" hidden="1" outlineLevel="1">
      <c r="A19" s="86" t="s">
        <v>99</v>
      </c>
      <c r="B19" s="78"/>
      <c r="C19" s="78"/>
      <c r="D19" s="78"/>
      <c r="E19" s="78"/>
      <c r="F19" s="78"/>
      <c r="G19" s="86">
        <f aca="true" t="shared" si="0" ref="G19:G26">SUM(B19:F19)</f>
        <v>0</v>
      </c>
    </row>
    <row r="20" spans="1:7" ht="12.75" hidden="1" outlineLevel="1">
      <c r="A20" s="86" t="s">
        <v>100</v>
      </c>
      <c r="B20" s="78"/>
      <c r="C20" s="78"/>
      <c r="D20" s="78"/>
      <c r="E20" s="78"/>
      <c r="F20" s="78"/>
      <c r="G20" s="86">
        <f t="shared" si="0"/>
        <v>0</v>
      </c>
    </row>
    <row r="21" spans="1:9" ht="12.75" hidden="1" outlineLevel="1">
      <c r="A21" s="86"/>
      <c r="B21" s="78"/>
      <c r="C21" s="78"/>
      <c r="D21" s="78"/>
      <c r="E21" s="78"/>
      <c r="F21" s="78"/>
      <c r="G21" s="86">
        <f t="shared" si="0"/>
        <v>0</v>
      </c>
      <c r="I21" s="53" t="s">
        <v>101</v>
      </c>
    </row>
    <row r="22" spans="1:7" ht="12.75" collapsed="1">
      <c r="A22" s="86" t="s">
        <v>102</v>
      </c>
      <c r="B22" s="78">
        <v>151655</v>
      </c>
      <c r="C22" s="78"/>
      <c r="D22" s="78"/>
      <c r="E22" s="78"/>
      <c r="F22" s="78"/>
      <c r="G22" s="86">
        <f t="shared" si="0"/>
        <v>151655</v>
      </c>
    </row>
    <row r="23" spans="1:7" ht="12.75" hidden="1" outlineLevel="1">
      <c r="A23" s="86" t="s">
        <v>103</v>
      </c>
      <c r="B23" s="78"/>
      <c r="C23" s="78"/>
      <c r="D23" s="78"/>
      <c r="E23" s="78"/>
      <c r="F23" s="78"/>
      <c r="G23" s="86">
        <f t="shared" si="0"/>
        <v>0</v>
      </c>
    </row>
    <row r="24" spans="1:7" ht="12.75" hidden="1" outlineLevel="1">
      <c r="A24" s="86" t="s">
        <v>104</v>
      </c>
      <c r="B24" s="78"/>
      <c r="C24" s="78"/>
      <c r="D24" s="78"/>
      <c r="E24" s="78"/>
      <c r="F24" s="78"/>
      <c r="G24" s="86">
        <f t="shared" si="0"/>
        <v>0</v>
      </c>
    </row>
    <row r="25" spans="1:7" ht="12.75" hidden="1" outlineLevel="1">
      <c r="A25" s="86" t="s">
        <v>132</v>
      </c>
      <c r="B25" s="78"/>
      <c r="C25" s="78"/>
      <c r="D25" s="78"/>
      <c r="E25" s="78"/>
      <c r="F25" s="78"/>
      <c r="G25" s="86">
        <f t="shared" si="0"/>
        <v>0</v>
      </c>
    </row>
    <row r="26" spans="1:7" ht="12.75" hidden="1" outlineLevel="1">
      <c r="A26" s="86" t="s">
        <v>133</v>
      </c>
      <c r="B26" s="78"/>
      <c r="C26" s="78"/>
      <c r="D26" s="78"/>
      <c r="E26" s="78"/>
      <c r="F26" s="78"/>
      <c r="G26" s="86">
        <f t="shared" si="0"/>
        <v>0</v>
      </c>
    </row>
    <row r="27" spans="1:7" ht="12.75" collapsed="1">
      <c r="A27" s="87"/>
      <c r="B27" s="78"/>
      <c r="C27" s="78"/>
      <c r="D27" s="78"/>
      <c r="E27" s="78"/>
      <c r="F27" s="78"/>
      <c r="G27" s="86"/>
    </row>
    <row r="28" spans="1:7" ht="12.75">
      <c r="A28" s="86" t="s">
        <v>125</v>
      </c>
      <c r="B28" s="78">
        <f>+'balance sheet-'!C46-'Statement of changes equity -'!B22</f>
        <v>6550</v>
      </c>
      <c r="C28" s="78"/>
      <c r="D28" s="78"/>
      <c r="E28" s="78"/>
      <c r="F28" s="78"/>
      <c r="G28" s="86">
        <f>SUM(B28:F28)</f>
        <v>6550</v>
      </c>
    </row>
    <row r="29" spans="1:7" ht="12.75">
      <c r="A29" s="86"/>
      <c r="B29" s="78"/>
      <c r="C29" s="78"/>
      <c r="D29" s="78"/>
      <c r="E29" s="78"/>
      <c r="F29" s="78"/>
      <c r="G29" s="86"/>
    </row>
    <row r="30" spans="1:7" ht="13.5" thickBot="1">
      <c r="A30" s="88" t="s">
        <v>154</v>
      </c>
      <c r="B30" s="89">
        <f aca="true" t="shared" si="1" ref="B30:G30">SUM(B12:B29)</f>
        <v>158205</v>
      </c>
      <c r="C30" s="89">
        <f t="shared" si="1"/>
        <v>0</v>
      </c>
      <c r="D30" s="89">
        <f t="shared" si="1"/>
        <v>-22</v>
      </c>
      <c r="E30" s="89">
        <f t="shared" si="1"/>
        <v>0</v>
      </c>
      <c r="F30" s="89">
        <f t="shared" si="1"/>
        <v>10717</v>
      </c>
      <c r="G30" s="90">
        <f t="shared" si="1"/>
        <v>168900</v>
      </c>
    </row>
    <row r="31" spans="1:7" ht="13.5" hidden="1" outlineLevel="1" thickTop="1">
      <c r="A31" s="78"/>
      <c r="B31" s="78"/>
      <c r="C31" s="78"/>
      <c r="D31" s="78"/>
      <c r="E31" s="78"/>
      <c r="F31" s="78"/>
      <c r="G31" s="78">
        <f>+'balance sheet-'!C54-G30</f>
        <v>0</v>
      </c>
    </row>
    <row r="32" spans="1:7" ht="13.5" collapsed="1" thickTop="1">
      <c r="A32" s="78"/>
      <c r="B32" s="78"/>
      <c r="C32" s="78"/>
      <c r="D32" s="78"/>
      <c r="E32" s="78"/>
      <c r="F32" s="78"/>
      <c r="G32" s="78"/>
    </row>
    <row r="33" spans="1:7" ht="12.75">
      <c r="A33" s="103" t="s">
        <v>153</v>
      </c>
      <c r="B33" s="103"/>
      <c r="C33" s="103"/>
      <c r="D33" s="103"/>
      <c r="E33" s="103"/>
      <c r="F33" s="103"/>
      <c r="G33" s="103"/>
    </row>
    <row r="34" spans="1:7" ht="12.75">
      <c r="A34" s="78"/>
      <c r="B34" s="78"/>
      <c r="C34" s="78"/>
      <c r="D34" s="78"/>
      <c r="E34" s="78"/>
      <c r="F34" s="78"/>
      <c r="G34" s="78"/>
    </row>
    <row r="35" spans="1:7" ht="12.75">
      <c r="A35" s="98" t="s">
        <v>138</v>
      </c>
      <c r="B35" s="98"/>
      <c r="C35" s="98"/>
      <c r="D35" s="98"/>
      <c r="E35" s="98"/>
      <c r="F35" s="98"/>
      <c r="G35" s="98"/>
    </row>
    <row r="36" spans="1:7" ht="12.75">
      <c r="A36" s="78"/>
      <c r="B36" s="78"/>
      <c r="C36" s="78"/>
      <c r="D36" s="78"/>
      <c r="E36" s="78"/>
      <c r="F36" s="78"/>
      <c r="G36" s="78"/>
    </row>
  </sheetData>
  <sheetProtection password="CC94" sheet="1" objects="1" scenarios="1" selectLockedCells="1" selectUnlockedCells="1"/>
  <mergeCells count="9">
    <mergeCell ref="A35:G35"/>
    <mergeCell ref="A33:G33"/>
    <mergeCell ref="G9:G10"/>
    <mergeCell ref="A1:G1"/>
    <mergeCell ref="A2:G2"/>
    <mergeCell ref="A3:G3"/>
    <mergeCell ref="A6:G6"/>
    <mergeCell ref="A7:G7"/>
    <mergeCell ref="A4:G4"/>
  </mergeCells>
  <printOptions horizontalCentered="1"/>
  <pageMargins left="0" right="0" top="0.984251968503937" bottom="0.984251968503937" header="0.31496062992126" footer="0.511811023622047"/>
  <pageSetup fitToHeight="1" fitToWidth="1" horizontalDpi="300" verticalDpi="3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zoomScale="75" zoomScaleNormal="75" workbookViewId="0" topLeftCell="A19">
      <selection activeCell="B65" sqref="B65"/>
    </sheetView>
  </sheetViews>
  <sheetFormatPr defaultColWidth="9.140625" defaultRowHeight="12.75" outlineLevelRow="1"/>
  <cols>
    <col min="1" max="1" width="44.140625" style="23" customWidth="1"/>
    <col min="2" max="2" width="9.140625" style="23" customWidth="1"/>
    <col min="3" max="3" width="15.00390625" style="23" customWidth="1"/>
    <col min="4" max="4" width="10.140625" style="23" customWidth="1"/>
    <col min="5" max="5" width="18.421875" style="23" customWidth="1"/>
    <col min="6" max="6" width="16.28125" style="23" customWidth="1"/>
    <col min="7" max="16384" width="9.140625" style="23" customWidth="1"/>
  </cols>
  <sheetData>
    <row r="1" spans="1:6" ht="15.75">
      <c r="A1" s="57" t="str">
        <f>+'Statement of changes equity -'!A1:G1</f>
        <v>Company name      : WAH SEONG CORPORATION BERHAD (Company No. 495846-A)</v>
      </c>
      <c r="B1" s="54"/>
      <c r="C1" s="54"/>
      <c r="D1" s="55"/>
      <c r="E1" s="55"/>
      <c r="F1" s="55"/>
    </row>
    <row r="2" spans="1:6" ht="15.75">
      <c r="A2" s="57" t="str">
        <f>+'Statement of changes equity -'!A2:G2</f>
        <v>Stock name            : WASEONG</v>
      </c>
      <c r="B2" s="54"/>
      <c r="C2" s="54"/>
      <c r="D2" s="55"/>
      <c r="E2" s="55"/>
      <c r="F2" s="55"/>
    </row>
    <row r="3" spans="1:6" ht="15.75">
      <c r="A3" s="57" t="str">
        <f>+'Statement of changes equity -'!A3:G3</f>
        <v>Financial year end : 31/12/2002</v>
      </c>
      <c r="B3" s="54"/>
      <c r="C3" s="54"/>
      <c r="D3" s="55"/>
      <c r="E3" s="55"/>
      <c r="F3" s="55"/>
    </row>
    <row r="4" spans="1:6" ht="15.75">
      <c r="A4" s="57" t="str">
        <f>+'Statement of changes equity -'!A4:G4</f>
        <v>Quarter                   : 4</v>
      </c>
      <c r="D4" s="55"/>
      <c r="E4" s="55"/>
      <c r="F4" s="55"/>
    </row>
    <row r="5" spans="4:6" ht="15.75">
      <c r="D5" s="55"/>
      <c r="E5" s="55"/>
      <c r="F5" s="55"/>
    </row>
    <row r="6" spans="1:5" ht="15.75">
      <c r="A6" s="61" t="s">
        <v>80</v>
      </c>
      <c r="D6" s="55"/>
      <c r="E6" s="66"/>
    </row>
    <row r="7" spans="1:5" ht="15.75">
      <c r="A7" s="61" t="s">
        <v>148</v>
      </c>
      <c r="D7" s="55"/>
      <c r="E7" s="66"/>
    </row>
    <row r="8" spans="1:6" ht="15.75">
      <c r="A8" s="61"/>
      <c r="D8" s="55"/>
      <c r="E8" s="56" t="s">
        <v>29</v>
      </c>
      <c r="F8" s="56"/>
    </row>
    <row r="9" spans="1:6" ht="15.75" outlineLevel="1">
      <c r="A9" s="57" t="s">
        <v>81</v>
      </c>
      <c r="B9" s="57"/>
      <c r="C9" s="57"/>
      <c r="D9" s="55"/>
      <c r="E9" s="62"/>
      <c r="F9" s="58"/>
    </row>
    <row r="10" spans="1:5" ht="15.75" outlineLevel="1">
      <c r="A10" s="54" t="s">
        <v>93</v>
      </c>
      <c r="B10" s="54"/>
      <c r="C10" s="55"/>
      <c r="D10" s="55"/>
      <c r="E10" s="63">
        <f>+'income statement'!I39</f>
        <v>311445</v>
      </c>
    </row>
    <row r="11" spans="1:5" ht="15.75" outlineLevel="1">
      <c r="A11" s="54"/>
      <c r="B11" s="54"/>
      <c r="C11" s="55"/>
      <c r="D11" s="55"/>
      <c r="E11" s="63"/>
    </row>
    <row r="12" spans="1:5" ht="15.75" outlineLevel="1">
      <c r="A12" s="54" t="s">
        <v>82</v>
      </c>
      <c r="B12" s="54"/>
      <c r="C12" s="55"/>
      <c r="D12" s="55"/>
      <c r="E12" s="63"/>
    </row>
    <row r="13" spans="1:5" ht="15.75" outlineLevel="1">
      <c r="A13" s="54" t="s">
        <v>94</v>
      </c>
      <c r="B13" s="55"/>
      <c r="C13" s="55"/>
      <c r="E13" s="96">
        <v>-232759</v>
      </c>
    </row>
    <row r="14" spans="1:5" ht="15.75" outlineLevel="1">
      <c r="A14" s="54" t="s">
        <v>150</v>
      </c>
      <c r="B14" s="55"/>
      <c r="C14" s="55"/>
      <c r="E14" s="96">
        <v>-15488</v>
      </c>
    </row>
    <row r="15" spans="1:5" ht="15.75" outlineLevel="1">
      <c r="A15" s="54" t="s">
        <v>134</v>
      </c>
      <c r="B15" s="55"/>
      <c r="C15" s="55"/>
      <c r="E15" s="96">
        <v>-179</v>
      </c>
    </row>
    <row r="16" spans="1:5" ht="15.75" outlineLevel="1">
      <c r="A16" s="54"/>
      <c r="B16" s="54"/>
      <c r="C16" s="55"/>
      <c r="D16" s="55"/>
      <c r="E16" s="96"/>
    </row>
    <row r="17" spans="1:5" ht="15.75" outlineLevel="1">
      <c r="A17" s="54" t="s">
        <v>83</v>
      </c>
      <c r="B17" s="54"/>
      <c r="C17" s="55"/>
      <c r="D17" s="55"/>
      <c r="E17" s="97">
        <f>SUM(E10:E15)</f>
        <v>63019</v>
      </c>
    </row>
    <row r="18" spans="1:5" ht="15.75" outlineLevel="1">
      <c r="A18" s="54"/>
      <c r="B18" s="54"/>
      <c r="C18" s="55"/>
      <c r="D18" s="55"/>
      <c r="E18" s="96"/>
    </row>
    <row r="19" spans="1:5" ht="15.75" outlineLevel="1">
      <c r="A19" s="54" t="s">
        <v>95</v>
      </c>
      <c r="B19" s="54"/>
      <c r="C19" s="55"/>
      <c r="D19" s="55"/>
      <c r="E19" s="96">
        <f>-10699-1942</f>
        <v>-12641</v>
      </c>
    </row>
    <row r="20" spans="1:5" ht="15.75" outlineLevel="1">
      <c r="A20" s="54" t="s">
        <v>96</v>
      </c>
      <c r="B20" s="54"/>
      <c r="C20" s="55"/>
      <c r="D20" s="55"/>
      <c r="E20" s="96">
        <v>-10007</v>
      </c>
    </row>
    <row r="21" spans="1:5" ht="15.75">
      <c r="A21" s="54"/>
      <c r="B21" s="54"/>
      <c r="C21" s="55"/>
      <c r="D21" s="55"/>
      <c r="E21" s="95"/>
    </row>
    <row r="22" spans="1:5" ht="15.75">
      <c r="A22" s="57" t="s">
        <v>126</v>
      </c>
      <c r="B22" s="54"/>
      <c r="C22" s="55"/>
      <c r="D22" s="55"/>
      <c r="E22" s="70">
        <f>+E17+E19+E20</f>
        <v>40371</v>
      </c>
    </row>
    <row r="23" spans="1:5" ht="15.75">
      <c r="A23" s="54"/>
      <c r="B23" s="54"/>
      <c r="C23" s="55"/>
      <c r="D23" s="55"/>
      <c r="E23" s="63"/>
    </row>
    <row r="24" spans="1:5" ht="15.75" outlineLevel="1">
      <c r="A24" s="57" t="s">
        <v>84</v>
      </c>
      <c r="B24" s="57"/>
      <c r="C24" s="55"/>
      <c r="D24" s="55"/>
      <c r="E24" s="63"/>
    </row>
    <row r="25" spans="1:5" ht="15.75" outlineLevel="1">
      <c r="A25" s="57"/>
      <c r="B25" s="57"/>
      <c r="C25" s="55"/>
      <c r="D25" s="55"/>
      <c r="E25" s="63"/>
    </row>
    <row r="26" spans="1:5" ht="15.75" outlineLevel="1">
      <c r="A26" s="54" t="s">
        <v>92</v>
      </c>
      <c r="B26" s="54"/>
      <c r="C26" s="55"/>
      <c r="D26" s="55"/>
      <c r="E26" s="96">
        <v>-37444</v>
      </c>
    </row>
    <row r="27" spans="1:5" ht="15.75" outlineLevel="1">
      <c r="A27" s="54" t="s">
        <v>135</v>
      </c>
      <c r="B27" s="54"/>
      <c r="C27" s="55"/>
      <c r="D27" s="55"/>
      <c r="E27" s="96">
        <v>7400</v>
      </c>
    </row>
    <row r="28" spans="1:5" ht="15.75" outlineLevel="1">
      <c r="A28" s="54" t="s">
        <v>149</v>
      </c>
      <c r="B28" s="54"/>
      <c r="C28" s="55"/>
      <c r="D28" s="55"/>
      <c r="E28" s="96">
        <v>179</v>
      </c>
    </row>
    <row r="29" spans="1:5" ht="15.75" outlineLevel="1">
      <c r="A29" s="54" t="s">
        <v>90</v>
      </c>
      <c r="B29" s="54"/>
      <c r="C29" s="55"/>
      <c r="D29" s="55"/>
      <c r="E29" s="96">
        <v>46622</v>
      </c>
    </row>
    <row r="30" spans="1:5" ht="15.75" outlineLevel="1">
      <c r="A30" s="54" t="s">
        <v>91</v>
      </c>
      <c r="B30" s="54"/>
      <c r="C30" s="55"/>
      <c r="D30" s="55"/>
      <c r="E30" s="96">
        <v>2383</v>
      </c>
    </row>
    <row r="31" spans="1:5" ht="15.75" outlineLevel="1">
      <c r="A31" s="54"/>
      <c r="B31" s="54"/>
      <c r="C31" s="55"/>
      <c r="D31" s="55"/>
      <c r="E31" s="95"/>
    </row>
    <row r="32" spans="1:5" ht="15.75">
      <c r="A32" s="57" t="s">
        <v>127</v>
      </c>
      <c r="B32" s="54"/>
      <c r="C32" s="55"/>
      <c r="D32" s="55"/>
      <c r="E32" s="70">
        <f>SUM(E26:E31)</f>
        <v>19140</v>
      </c>
    </row>
    <row r="33" spans="1:5" ht="15.75">
      <c r="A33" s="54"/>
      <c r="B33" s="54"/>
      <c r="C33" s="55"/>
      <c r="D33" s="55"/>
      <c r="E33" s="63"/>
    </row>
    <row r="34" spans="1:5" ht="15.75" outlineLevel="1">
      <c r="A34" s="57" t="s">
        <v>85</v>
      </c>
      <c r="B34" s="57"/>
      <c r="C34" s="55"/>
      <c r="D34" s="55"/>
      <c r="E34" s="63"/>
    </row>
    <row r="35" spans="1:5" ht="15.75" outlineLevel="1">
      <c r="A35" s="57"/>
      <c r="B35" s="57"/>
      <c r="C35" s="55"/>
      <c r="D35" s="55"/>
      <c r="E35" s="63"/>
    </row>
    <row r="36" spans="1:5" ht="15.75" outlineLevel="1">
      <c r="A36" s="54" t="s">
        <v>97</v>
      </c>
      <c r="B36" s="54"/>
      <c r="C36" s="55"/>
      <c r="D36" s="55"/>
      <c r="E36" s="63">
        <v>-6570</v>
      </c>
    </row>
    <row r="37" spans="1:5" ht="15.75" outlineLevel="1">
      <c r="A37" s="54"/>
      <c r="B37" s="54"/>
      <c r="C37" s="55"/>
      <c r="D37" s="55"/>
      <c r="E37" s="95"/>
    </row>
    <row r="38" spans="1:5" ht="15.75">
      <c r="A38" s="57" t="s">
        <v>128</v>
      </c>
      <c r="B38" s="54"/>
      <c r="C38" s="55"/>
      <c r="D38" s="55"/>
      <c r="E38" s="70">
        <f>SUM(E36:E37)</f>
        <v>-6570</v>
      </c>
    </row>
    <row r="39" spans="1:5" ht="15.75">
      <c r="A39" s="54"/>
      <c r="B39" s="54"/>
      <c r="C39" s="55"/>
      <c r="D39" s="55"/>
      <c r="E39" s="63"/>
    </row>
    <row r="40" spans="1:5" ht="15.75">
      <c r="A40" s="57" t="s">
        <v>86</v>
      </c>
      <c r="B40" s="54"/>
      <c r="C40" s="55"/>
      <c r="D40" s="60"/>
      <c r="E40" s="63">
        <f>+E22+E32+E38</f>
        <v>52941</v>
      </c>
    </row>
    <row r="41" spans="1:5" ht="15.75">
      <c r="A41" s="54"/>
      <c r="B41" s="54"/>
      <c r="C41" s="55"/>
      <c r="D41" s="60"/>
      <c r="E41" s="63"/>
    </row>
    <row r="42" spans="1:5" ht="15.75">
      <c r="A42" s="57" t="s">
        <v>129</v>
      </c>
      <c r="B42" s="54"/>
      <c r="C42" s="55"/>
      <c r="D42" s="55"/>
      <c r="E42" s="63">
        <v>0</v>
      </c>
    </row>
    <row r="43" spans="1:5" ht="15.75">
      <c r="A43" s="54"/>
      <c r="B43" s="54"/>
      <c r="C43" s="55"/>
      <c r="D43" s="60"/>
      <c r="E43" s="63"/>
    </row>
    <row r="44" spans="1:5" ht="15.75">
      <c r="A44" s="57" t="s">
        <v>130</v>
      </c>
      <c r="B44" s="57"/>
      <c r="C44" s="55"/>
      <c r="D44" s="55"/>
      <c r="E44" s="64">
        <f>+E38+E32+E22</f>
        <v>52941</v>
      </c>
    </row>
    <row r="45" spans="1:5" ht="15.75">
      <c r="A45" s="54"/>
      <c r="B45" s="54"/>
      <c r="C45" s="55"/>
      <c r="D45" s="55"/>
      <c r="E45" s="63"/>
    </row>
    <row r="46" spans="1:5" ht="15.75">
      <c r="A46" s="54"/>
      <c r="B46" s="54"/>
      <c r="C46" s="55"/>
      <c r="D46" s="55"/>
      <c r="E46" s="63"/>
    </row>
    <row r="47" spans="1:5" ht="15.75">
      <c r="A47" s="54" t="s">
        <v>87</v>
      </c>
      <c r="B47" s="54"/>
      <c r="C47" s="55"/>
      <c r="D47" s="55"/>
      <c r="E47" s="63">
        <f>+'balance sheet-'!C32</f>
        <v>53751</v>
      </c>
    </row>
    <row r="48" spans="1:5" ht="15.75">
      <c r="A48" s="54" t="s">
        <v>88</v>
      </c>
      <c r="B48" s="54"/>
      <c r="C48" s="55"/>
      <c r="D48" s="55"/>
      <c r="E48" s="63">
        <f>+'balance sheet-'!C31</f>
        <v>3762</v>
      </c>
    </row>
    <row r="49" spans="1:5" ht="15.75">
      <c r="A49" s="54" t="s">
        <v>112</v>
      </c>
      <c r="B49" s="54"/>
      <c r="C49" s="55"/>
      <c r="D49" s="55"/>
      <c r="E49" s="63">
        <v>-4572</v>
      </c>
    </row>
    <row r="50" spans="1:5" ht="15.75">
      <c r="A50" s="57" t="s">
        <v>89</v>
      </c>
      <c r="B50" s="57"/>
      <c r="C50" s="55"/>
      <c r="D50" s="55"/>
      <c r="E50" s="64">
        <f>SUM(E47:E49)</f>
        <v>52941</v>
      </c>
    </row>
    <row r="51" spans="1:5" ht="15.75">
      <c r="A51" s="54"/>
      <c r="B51" s="54"/>
      <c r="C51" s="55"/>
      <c r="D51" s="55"/>
      <c r="E51" s="63"/>
    </row>
    <row r="52" spans="1:5" ht="15.75">
      <c r="A52" s="54"/>
      <c r="B52" s="54"/>
      <c r="C52" s="55"/>
      <c r="D52" s="55"/>
      <c r="E52" s="63"/>
    </row>
    <row r="53" spans="1:6" ht="15.75">
      <c r="A53" s="108" t="s">
        <v>151</v>
      </c>
      <c r="B53" s="108"/>
      <c r="C53" s="108"/>
      <c r="D53" s="108"/>
      <c r="E53" s="108"/>
      <c r="F53" s="59"/>
    </row>
    <row r="54" ht="12.75">
      <c r="E54" s="65"/>
    </row>
    <row r="55" spans="1:5" ht="15">
      <c r="A55" s="109" t="s">
        <v>138</v>
      </c>
      <c r="B55" s="109"/>
      <c r="C55" s="109"/>
      <c r="D55" s="109"/>
      <c r="E55" s="109"/>
    </row>
    <row r="56" ht="12.75">
      <c r="E56" s="65"/>
    </row>
    <row r="57" ht="12.75">
      <c r="E57" s="65"/>
    </row>
    <row r="58" ht="12.75">
      <c r="E58" s="65"/>
    </row>
    <row r="59" ht="12.75">
      <c r="E59" s="65">
        <f>+E44-E50</f>
        <v>0</v>
      </c>
    </row>
    <row r="60" ht="12.75">
      <c r="E60" s="65"/>
    </row>
    <row r="61" ht="12.75">
      <c r="E61" s="65"/>
    </row>
    <row r="62" ht="12.75">
      <c r="E62" s="65"/>
    </row>
    <row r="63" ht="12.75">
      <c r="E63" s="65"/>
    </row>
    <row r="64" ht="12.75">
      <c r="E64" s="65"/>
    </row>
    <row r="65" ht="12.75">
      <c r="E65" s="65"/>
    </row>
    <row r="66" ht="12.75">
      <c r="E66" s="65"/>
    </row>
    <row r="67" ht="12.75">
      <c r="E67" s="65"/>
    </row>
    <row r="68" ht="12.75">
      <c r="E68" s="65"/>
    </row>
    <row r="69" ht="12.75">
      <c r="E69" s="65"/>
    </row>
    <row r="70" ht="12.75">
      <c r="E70" s="65"/>
    </row>
    <row r="71" ht="12.75">
      <c r="E71" s="65"/>
    </row>
    <row r="72" ht="12.75">
      <c r="E72" s="65"/>
    </row>
    <row r="73" ht="12.75">
      <c r="E73" s="65"/>
    </row>
    <row r="74" ht="12.75">
      <c r="E74" s="65"/>
    </row>
    <row r="75" ht="12.75">
      <c r="E75" s="65"/>
    </row>
    <row r="76" ht="12.75">
      <c r="E76" s="65"/>
    </row>
    <row r="77" ht="12.75">
      <c r="E77" s="65"/>
    </row>
    <row r="78" ht="12.75">
      <c r="E78" s="65"/>
    </row>
    <row r="79" ht="12.75">
      <c r="E79" s="65"/>
    </row>
    <row r="80" ht="12.75">
      <c r="E80" s="65"/>
    </row>
    <row r="81" ht="12.75">
      <c r="E81" s="65"/>
    </row>
    <row r="82" ht="12.75">
      <c r="E82" s="65"/>
    </row>
    <row r="83" ht="12.75">
      <c r="E83" s="65"/>
    </row>
    <row r="84" ht="12.75">
      <c r="E84" s="65"/>
    </row>
    <row r="85" ht="12.75">
      <c r="E85" s="65"/>
    </row>
    <row r="86" ht="12.75">
      <c r="E86" s="65"/>
    </row>
    <row r="87" ht="12.75">
      <c r="E87" s="65"/>
    </row>
    <row r="88" ht="12.75">
      <c r="E88" s="65"/>
    </row>
    <row r="89" ht="12.75">
      <c r="E89" s="65"/>
    </row>
    <row r="90" ht="12.75">
      <c r="E90" s="65"/>
    </row>
    <row r="91" ht="12.75">
      <c r="E91" s="65"/>
    </row>
    <row r="92" ht="12.75">
      <c r="E92" s="65"/>
    </row>
    <row r="93" ht="12.75">
      <c r="E93" s="65"/>
    </row>
  </sheetData>
  <sheetProtection password="CC94" sheet="1" objects="1" scenarios="1" selectLockedCells="1" selectUnlockedCells="1"/>
  <mergeCells count="2">
    <mergeCell ref="A53:E53"/>
    <mergeCell ref="A55:E55"/>
  </mergeCells>
  <printOptions horizontalCentered="1"/>
  <pageMargins left="0.75" right="0.75" top="1" bottom="1" header="0.5" footer="0.5"/>
  <pageSetup fitToHeight="1" fitToWidth="1" horizontalDpi="600" verticalDpi="600" orientation="portrait" scale="77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zoomScale="75" zoomScaleNormal="75" workbookViewId="0" topLeftCell="A7">
      <selection activeCell="B29" sqref="B29"/>
    </sheetView>
  </sheetViews>
  <sheetFormatPr defaultColWidth="9.140625" defaultRowHeight="12.75"/>
  <cols>
    <col min="1" max="1" width="21.57421875" style="0" customWidth="1"/>
    <col min="2" max="2" width="17.57421875" style="0" customWidth="1"/>
    <col min="3" max="3" width="20.7109375" style="0" customWidth="1"/>
    <col min="4" max="4" width="3.00390625" style="0" customWidth="1"/>
    <col min="5" max="5" width="21.28125" style="0" customWidth="1"/>
    <col min="6" max="6" width="19.140625" style="0" customWidth="1"/>
  </cols>
  <sheetData>
    <row r="2" spans="2:6" ht="12.75">
      <c r="B2" s="99" t="s">
        <v>0</v>
      </c>
      <c r="C2" s="99"/>
      <c r="D2" s="40"/>
      <c r="E2" s="99" t="s">
        <v>1</v>
      </c>
      <c r="F2" s="99"/>
    </row>
    <row r="3" spans="2:6" ht="12.75">
      <c r="B3" s="11" t="s">
        <v>2</v>
      </c>
      <c r="C3" s="11" t="s">
        <v>42</v>
      </c>
      <c r="D3" s="11"/>
      <c r="E3" s="11" t="s">
        <v>2</v>
      </c>
      <c r="F3" s="11" t="s">
        <v>42</v>
      </c>
    </row>
    <row r="4" spans="2:6" ht="12.75">
      <c r="B4" s="11" t="s">
        <v>3</v>
      </c>
      <c r="C4" s="11" t="s">
        <v>4</v>
      </c>
      <c r="D4" s="11"/>
      <c r="E4" s="11" t="s">
        <v>3</v>
      </c>
      <c r="F4" s="11" t="s">
        <v>4</v>
      </c>
    </row>
    <row r="5" spans="2:6" ht="12.75">
      <c r="B5" s="11" t="s">
        <v>62</v>
      </c>
      <c r="C5" s="11" t="s">
        <v>62</v>
      </c>
      <c r="D5" s="11"/>
      <c r="E5" s="11" t="s">
        <v>63</v>
      </c>
      <c r="F5" s="11" t="s">
        <v>64</v>
      </c>
    </row>
    <row r="6" spans="2:6" ht="12.75">
      <c r="B6" s="37">
        <v>37621</v>
      </c>
      <c r="C6" s="37">
        <v>37256</v>
      </c>
      <c r="D6" s="37"/>
      <c r="E6" s="37">
        <v>37621</v>
      </c>
      <c r="F6" s="37">
        <v>37256</v>
      </c>
    </row>
    <row r="7" spans="2:6" ht="12.75">
      <c r="B7" s="11" t="s">
        <v>6</v>
      </c>
      <c r="C7" s="11" t="s">
        <v>6</v>
      </c>
      <c r="D7" s="11"/>
      <c r="E7" s="11" t="s">
        <v>29</v>
      </c>
      <c r="F7" s="11" t="s">
        <v>29</v>
      </c>
    </row>
    <row r="10" spans="1:6" ht="12.75">
      <c r="A10" t="s">
        <v>8</v>
      </c>
      <c r="B10" s="3">
        <f>+'income statement'!D17</f>
        <v>167409</v>
      </c>
      <c r="C10" s="3">
        <f>+'income statement'!G17</f>
        <v>0</v>
      </c>
      <c r="D10" s="3"/>
      <c r="E10" s="3">
        <f>+'income statement'!I17</f>
        <v>648856</v>
      </c>
      <c r="F10" s="3">
        <f>+'income statement'!J17</f>
        <v>0</v>
      </c>
    </row>
    <row r="11" spans="2:6" ht="12.75">
      <c r="B11" s="3"/>
      <c r="C11" s="3"/>
      <c r="D11" s="3"/>
      <c r="E11" s="3"/>
      <c r="F11" s="3"/>
    </row>
    <row r="12" spans="1:6" ht="12.75">
      <c r="A12" t="s">
        <v>113</v>
      </c>
      <c r="B12" s="3">
        <f>+'income statement'!D39</f>
        <v>7344</v>
      </c>
      <c r="C12" s="3">
        <f>+'income statement'!G39</f>
        <v>0</v>
      </c>
      <c r="D12" s="3"/>
      <c r="E12" s="3">
        <f>+'income statement'!I39</f>
        <v>311445</v>
      </c>
      <c r="F12" s="3">
        <f>+'income statement'!J39</f>
        <v>0</v>
      </c>
    </row>
    <row r="13" spans="2:6" ht="12.75">
      <c r="B13" s="3"/>
      <c r="C13" s="3"/>
      <c r="D13" s="3"/>
      <c r="E13" s="3"/>
      <c r="F13" s="3"/>
    </row>
    <row r="14" spans="1:6" ht="12.75">
      <c r="A14" t="s">
        <v>114</v>
      </c>
      <c r="B14" s="3">
        <f>+'income statement'!D48</f>
        <v>4441</v>
      </c>
      <c r="C14" s="3">
        <f>+'income statement'!G48</f>
        <v>0</v>
      </c>
      <c r="D14" s="3"/>
      <c r="E14" s="3">
        <f>+'income statement'!I48</f>
        <v>10727</v>
      </c>
      <c r="F14" s="3">
        <f>+'income statement'!J48</f>
        <v>0</v>
      </c>
    </row>
    <row r="15" spans="2:6" ht="12.75">
      <c r="B15" s="3"/>
      <c r="C15" s="3"/>
      <c r="D15" s="3"/>
      <c r="E15" s="3"/>
      <c r="F15" s="3"/>
    </row>
    <row r="16" spans="1:6" ht="12.75">
      <c r="A16" t="s">
        <v>115</v>
      </c>
      <c r="B16" s="3">
        <f>+B14</f>
        <v>4441</v>
      </c>
      <c r="C16" s="3">
        <f>+C14</f>
        <v>0</v>
      </c>
      <c r="D16" s="3"/>
      <c r="E16" s="3">
        <f>+E14</f>
        <v>10727</v>
      </c>
      <c r="F16" s="3">
        <f>+F14</f>
        <v>0</v>
      </c>
    </row>
    <row r="17" spans="2:6" ht="12.75">
      <c r="B17" s="3"/>
      <c r="C17" s="3"/>
      <c r="D17" s="3"/>
      <c r="E17" s="3"/>
      <c r="F17" s="3"/>
    </row>
    <row r="18" spans="1:6" ht="12.75">
      <c r="A18" t="s">
        <v>120</v>
      </c>
      <c r="B18" s="92">
        <f>+'income statement'!D53</f>
        <v>2.3462313594071365</v>
      </c>
      <c r="C18" s="3">
        <f>+'income statement'!G53</f>
        <v>0</v>
      </c>
      <c r="D18" s="3"/>
      <c r="E18" s="92">
        <f>+'income statement'!I53</f>
        <v>5.6671974312903295</v>
      </c>
      <c r="F18" s="3">
        <f>+'income statement'!J53</f>
        <v>0</v>
      </c>
    </row>
    <row r="19" spans="2:6" ht="12.75">
      <c r="B19" s="3"/>
      <c r="C19" s="3"/>
      <c r="D19" s="3"/>
      <c r="E19" s="3"/>
      <c r="F19" s="3"/>
    </row>
    <row r="20" spans="1:7" ht="12.75">
      <c r="A20" t="s">
        <v>116</v>
      </c>
      <c r="B20" s="3">
        <v>0</v>
      </c>
      <c r="C20" s="3">
        <v>0</v>
      </c>
      <c r="D20" s="3"/>
      <c r="E20" s="3">
        <v>0</v>
      </c>
      <c r="F20" s="3">
        <v>0</v>
      </c>
      <c r="G20" s="91"/>
    </row>
    <row r="21" spans="2:6" ht="12.75">
      <c r="B21" s="3"/>
      <c r="C21" s="3"/>
      <c r="D21" s="3"/>
      <c r="E21" s="3"/>
      <c r="F21" s="3"/>
    </row>
    <row r="22" spans="1:6" ht="12.75">
      <c r="A22" t="s">
        <v>121</v>
      </c>
      <c r="B22" s="92">
        <f>+'balance sheet-'!C67*100</f>
        <v>33.799816693530545</v>
      </c>
      <c r="C22" s="92">
        <v>0</v>
      </c>
      <c r="D22" s="92"/>
      <c r="E22" s="92">
        <f>+B22</f>
        <v>33.799816693530545</v>
      </c>
      <c r="F22" s="92"/>
    </row>
    <row r="23" spans="2:6" ht="12.75">
      <c r="B23" s="3"/>
      <c r="C23" s="3"/>
      <c r="D23" s="3"/>
      <c r="E23" s="3"/>
      <c r="F23" s="3"/>
    </row>
    <row r="24" spans="1:6" ht="12.75">
      <c r="A24" t="s">
        <v>117</v>
      </c>
      <c r="B24" s="3">
        <f>+'income statement'!D23</f>
        <v>10426</v>
      </c>
      <c r="C24" s="3">
        <f>+'income statement'!G23</f>
        <v>0</v>
      </c>
      <c r="D24" s="3"/>
      <c r="E24" s="3">
        <f>+'income statement'!I23</f>
        <v>64687</v>
      </c>
      <c r="F24" s="3">
        <f>+'income statement'!J23</f>
        <v>0</v>
      </c>
    </row>
    <row r="25" spans="2:6" ht="12.75">
      <c r="B25" s="3"/>
      <c r="C25" s="3"/>
      <c r="D25" s="3"/>
      <c r="E25" s="3"/>
      <c r="F25" s="3"/>
    </row>
    <row r="26" spans="1:6" ht="12.75">
      <c r="A26" t="s">
        <v>118</v>
      </c>
      <c r="B26" s="3">
        <f>+E26-474</f>
        <v>167</v>
      </c>
      <c r="C26" s="3">
        <v>0</v>
      </c>
      <c r="D26" s="3"/>
      <c r="E26" s="3">
        <v>641</v>
      </c>
      <c r="F26" s="3">
        <v>0</v>
      </c>
    </row>
    <row r="27" spans="2:6" ht="12.75">
      <c r="B27" s="3"/>
      <c r="C27" s="3"/>
      <c r="D27" s="3"/>
      <c r="E27" s="3"/>
      <c r="F27" s="3"/>
    </row>
    <row r="28" spans="1:6" ht="12.75">
      <c r="A28" t="s">
        <v>119</v>
      </c>
      <c r="B28" s="3">
        <f>+-'income statement'!D25</f>
        <v>2480</v>
      </c>
      <c r="C28" s="3">
        <v>0</v>
      </c>
      <c r="D28" s="3"/>
      <c r="E28" s="3">
        <f>+'income statement'!I25</f>
        <v>-7073</v>
      </c>
      <c r="F28" s="3">
        <v>0</v>
      </c>
    </row>
    <row r="29" spans="2:6" ht="12.75">
      <c r="B29" s="3"/>
      <c r="C29" s="3"/>
      <c r="D29" s="3"/>
      <c r="E29" s="3"/>
      <c r="F29" s="3"/>
    </row>
    <row r="30" spans="3:6" ht="12.75">
      <c r="C30" s="3"/>
      <c r="D30" s="3"/>
      <c r="E30" s="3"/>
      <c r="F30" s="3"/>
    </row>
    <row r="31" spans="2:6" ht="12.75">
      <c r="B31" s="3"/>
      <c r="C31" s="3"/>
      <c r="D31" s="3"/>
      <c r="E31" s="3"/>
      <c r="F31" s="3"/>
    </row>
    <row r="32" spans="2:6" ht="12.75">
      <c r="B32" s="3"/>
      <c r="C32" s="3"/>
      <c r="D32" s="3"/>
      <c r="E32" s="3"/>
      <c r="F32" s="3"/>
    </row>
    <row r="33" spans="2:6" ht="12.75">
      <c r="B33" s="3"/>
      <c r="C33" s="3"/>
      <c r="D33" s="3"/>
      <c r="E33" s="3"/>
      <c r="F33" s="3"/>
    </row>
    <row r="34" spans="2:6" ht="12.75">
      <c r="B34" s="3"/>
      <c r="C34" s="3"/>
      <c r="D34" s="3"/>
      <c r="E34" s="3"/>
      <c r="F34" s="3"/>
    </row>
    <row r="35" spans="2:6" ht="12.75">
      <c r="B35" s="3"/>
      <c r="C35" s="3"/>
      <c r="D35" s="3"/>
      <c r="E35" s="3"/>
      <c r="F35" s="3"/>
    </row>
    <row r="36" spans="2:6" ht="12.75">
      <c r="B36" s="3"/>
      <c r="C36" s="3"/>
      <c r="D36" s="3"/>
      <c r="E36" s="3"/>
      <c r="F36" s="3"/>
    </row>
    <row r="37" spans="2:6" ht="12.75">
      <c r="B37" s="3"/>
      <c r="C37" s="3"/>
      <c r="D37" s="3"/>
      <c r="E37" s="3"/>
      <c r="F37" s="3"/>
    </row>
    <row r="38" spans="2:6" ht="12.75">
      <c r="B38" s="3"/>
      <c r="C38" s="3"/>
      <c r="D38" s="3"/>
      <c r="E38" s="3"/>
      <c r="F38" s="3"/>
    </row>
  </sheetData>
  <sheetProtection selectLockedCells="1" selectUnlockedCells="1"/>
  <mergeCells count="2">
    <mergeCell ref="B2:C2"/>
    <mergeCell ref="E2:F2"/>
  </mergeCells>
  <printOptions/>
  <pageMargins left="0.75" right="0.75" top="1" bottom="1" header="0.5" footer="0.5"/>
  <pageSetup cellComments="asDisplayed" fitToHeight="1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U-Li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Tan Mui Ping</cp:lastModifiedBy>
  <cp:lastPrinted>2003-02-26T06:11:50Z</cp:lastPrinted>
  <dcterms:created xsi:type="dcterms:W3CDTF">2002-04-11T06:23:35Z</dcterms:created>
  <dcterms:modified xsi:type="dcterms:W3CDTF">2003-02-26T06:13:44Z</dcterms:modified>
  <cp:category/>
  <cp:version/>
  <cp:contentType/>
  <cp:contentStatus/>
</cp:coreProperties>
</file>